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0" windowWidth="19320" windowHeight="1173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14" l="1"/>
  <c r="E96" i="14"/>
  <c r="F96" i="14"/>
  <c r="D89" i="14"/>
  <c r="E89" i="14"/>
  <c r="F89" i="14"/>
  <c r="C96" i="14"/>
  <c r="C89" i="14"/>
  <c r="I9" i="23" l="1"/>
  <c r="C70" i="20" l="1"/>
  <c r="H64" i="14" l="1"/>
  <c r="C66" i="14"/>
  <c r="D66" i="14"/>
  <c r="E66" i="14"/>
  <c r="F66" i="14"/>
  <c r="K38" i="23"/>
  <c r="K47" i="23" s="1"/>
  <c r="L38" i="23"/>
  <c r="M38" i="23"/>
  <c r="J38" i="23"/>
  <c r="G38" i="23"/>
  <c r="H38" i="23"/>
  <c r="F38" i="23"/>
  <c r="I41" i="23"/>
  <c r="G10" i="25"/>
  <c r="L10" i="25"/>
  <c r="Q10" i="25"/>
  <c r="V10" i="25"/>
  <c r="AB10" i="25"/>
  <c r="AA10" i="25" s="1"/>
  <c r="AC10" i="25"/>
  <c r="AD10" i="25"/>
  <c r="AD16" i="25" s="1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A13" i="25" s="1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6" i="25" s="1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G7" i="24"/>
  <c r="D55" i="14" s="1"/>
  <c r="H7" i="24"/>
  <c r="J7" i="24"/>
  <c r="K7" i="24"/>
  <c r="L7" i="24"/>
  <c r="M7" i="24"/>
  <c r="I8" i="24"/>
  <c r="I9" i="24"/>
  <c r="I10" i="24"/>
  <c r="I11" i="24"/>
  <c r="I12" i="24"/>
  <c r="I13" i="24"/>
  <c r="B28" i="24"/>
  <c r="B37" i="24" s="1"/>
  <c r="L28" i="24"/>
  <c r="M28" i="24"/>
  <c r="K28" i="24" s="1"/>
  <c r="B29" i="24"/>
  <c r="L29" i="24"/>
  <c r="M29" i="24"/>
  <c r="B30" i="24"/>
  <c r="L30" i="24"/>
  <c r="M30" i="24"/>
  <c r="K30" i="24" s="1"/>
  <c r="B31" i="24"/>
  <c r="L31" i="24"/>
  <c r="L37" i="24" s="1"/>
  <c r="F110" i="14" s="1"/>
  <c r="M31" i="24"/>
  <c r="B32" i="24"/>
  <c r="L32" i="24"/>
  <c r="M32" i="24"/>
  <c r="K32" i="24" s="1"/>
  <c r="B33" i="24"/>
  <c r="L33" i="24"/>
  <c r="M33" i="24"/>
  <c r="B34" i="24"/>
  <c r="L34" i="24"/>
  <c r="M34" i="24"/>
  <c r="K34" i="24" s="1"/>
  <c r="B35" i="24"/>
  <c r="L35" i="24"/>
  <c r="M35" i="24"/>
  <c r="B36" i="24"/>
  <c r="L36" i="24"/>
  <c r="M36" i="24"/>
  <c r="K36" i="24" s="1"/>
  <c r="C37" i="24"/>
  <c r="F101" i="14" s="1"/>
  <c r="D37" i="24"/>
  <c r="E37" i="24"/>
  <c r="F37" i="24"/>
  <c r="G37" i="24"/>
  <c r="H37" i="24"/>
  <c r="I37" i="24"/>
  <c r="J37" i="24"/>
  <c r="F7" i="26"/>
  <c r="F8" i="26"/>
  <c r="F9" i="26"/>
  <c r="F10" i="26"/>
  <c r="F11" i="26"/>
  <c r="F12" i="26"/>
  <c r="F13" i="26"/>
  <c r="C14" i="26"/>
  <c r="C6" i="26"/>
  <c r="D14" i="26"/>
  <c r="D6" i="26" s="1"/>
  <c r="E14" i="26"/>
  <c r="E6" i="26" s="1"/>
  <c r="G14" i="26"/>
  <c r="G6" i="26" s="1"/>
  <c r="H14" i="26"/>
  <c r="H6" i="26" s="1"/>
  <c r="I14" i="26"/>
  <c r="I6" i="26" s="1"/>
  <c r="J14" i="26"/>
  <c r="J6" i="26" s="1"/>
  <c r="F15" i="26"/>
  <c r="F16" i="26"/>
  <c r="F17" i="26"/>
  <c r="F18" i="26"/>
  <c r="F20" i="26"/>
  <c r="F21" i="26"/>
  <c r="F22" i="26"/>
  <c r="C23" i="26"/>
  <c r="D23" i="26"/>
  <c r="E23" i="26"/>
  <c r="G23" i="26"/>
  <c r="H23" i="26"/>
  <c r="I23" i="26"/>
  <c r="J23" i="26"/>
  <c r="F24" i="26"/>
  <c r="F25" i="26"/>
  <c r="F26" i="26"/>
  <c r="F28" i="26"/>
  <c r="F29" i="26"/>
  <c r="F30" i="26"/>
  <c r="F31" i="26"/>
  <c r="F32" i="26"/>
  <c r="C33" i="26"/>
  <c r="C27" i="26"/>
  <c r="C19" i="26" s="1"/>
  <c r="D33" i="26"/>
  <c r="D27" i="26" s="1"/>
  <c r="D19" i="26" s="1"/>
  <c r="D39" i="26" s="1"/>
  <c r="E33" i="26"/>
  <c r="E27" i="26" s="1"/>
  <c r="G33" i="26"/>
  <c r="G27" i="26"/>
  <c r="G19" i="26" s="1"/>
  <c r="H33" i="26"/>
  <c r="H27" i="26" s="1"/>
  <c r="I33" i="26"/>
  <c r="I27" i="26" s="1"/>
  <c r="J33" i="26"/>
  <c r="J27" i="26" s="1"/>
  <c r="F35" i="26"/>
  <c r="F33" i="26"/>
  <c r="F36" i="26"/>
  <c r="F37" i="26"/>
  <c r="F38" i="26"/>
  <c r="C41" i="26"/>
  <c r="D41" i="26"/>
  <c r="E41" i="26"/>
  <c r="G41" i="26"/>
  <c r="H41" i="26"/>
  <c r="I41" i="26"/>
  <c r="J41" i="26"/>
  <c r="F42" i="26"/>
  <c r="F43" i="26"/>
  <c r="F44" i="26"/>
  <c r="F45" i="26"/>
  <c r="F46" i="26"/>
  <c r="F47" i="26"/>
  <c r="F48" i="26"/>
  <c r="F50" i="26"/>
  <c r="F51" i="26"/>
  <c r="C52" i="26"/>
  <c r="C49" i="26" s="1"/>
  <c r="C59" i="26" s="1"/>
  <c r="D52" i="26"/>
  <c r="D49" i="26" s="1"/>
  <c r="E52" i="26"/>
  <c r="E49" i="26" s="1"/>
  <c r="E59" i="26" s="1"/>
  <c r="G52" i="26"/>
  <c r="G49" i="26" s="1"/>
  <c r="G59" i="26" s="1"/>
  <c r="H52" i="26"/>
  <c r="H49" i="26" s="1"/>
  <c r="H59" i="26" s="1"/>
  <c r="I52" i="26"/>
  <c r="I49" i="26"/>
  <c r="I59" i="26" s="1"/>
  <c r="J52" i="26"/>
  <c r="J49" i="26" s="1"/>
  <c r="F53" i="26"/>
  <c r="F54" i="26"/>
  <c r="F55" i="26"/>
  <c r="F56" i="26"/>
  <c r="F57" i="26"/>
  <c r="F58" i="26"/>
  <c r="F62" i="26"/>
  <c r="C63" i="26"/>
  <c r="C61" i="26" s="1"/>
  <c r="D63" i="26"/>
  <c r="D61" i="26" s="1"/>
  <c r="E63" i="26"/>
  <c r="E61" i="26"/>
  <c r="G63" i="26"/>
  <c r="G61" i="26" s="1"/>
  <c r="H63" i="26"/>
  <c r="H61" i="26" s="1"/>
  <c r="I63" i="26"/>
  <c r="I61" i="26" s="1"/>
  <c r="J63" i="26"/>
  <c r="J61" i="26" s="1"/>
  <c r="F64" i="26"/>
  <c r="F65" i="26"/>
  <c r="F66" i="26"/>
  <c r="F67" i="26"/>
  <c r="F69" i="26"/>
  <c r="C70" i="26"/>
  <c r="C68" i="26" s="1"/>
  <c r="D70" i="26"/>
  <c r="D68" i="26" s="1"/>
  <c r="E70" i="26"/>
  <c r="E68" i="26" s="1"/>
  <c r="E78" i="26" s="1"/>
  <c r="G70" i="26"/>
  <c r="G68" i="26" s="1"/>
  <c r="H70" i="26"/>
  <c r="H68" i="26" s="1"/>
  <c r="I70" i="26"/>
  <c r="I68" i="26" s="1"/>
  <c r="I78" i="26" s="1"/>
  <c r="J70" i="26"/>
  <c r="J68" i="26" s="1"/>
  <c r="F71" i="26"/>
  <c r="F72" i="26"/>
  <c r="F73" i="26"/>
  <c r="F74" i="26"/>
  <c r="F75" i="26"/>
  <c r="F76" i="26"/>
  <c r="F77" i="26"/>
  <c r="F81" i="26"/>
  <c r="I10" i="23"/>
  <c r="F11" i="23"/>
  <c r="G11" i="23"/>
  <c r="H11" i="23"/>
  <c r="J11" i="23"/>
  <c r="K11" i="23"/>
  <c r="L11" i="23"/>
  <c r="M11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L47" i="23" s="1"/>
  <c r="M24" i="23"/>
  <c r="I25" i="23"/>
  <c r="F48" i="14" s="1"/>
  <c r="I26" i="23"/>
  <c r="F49" i="14"/>
  <c r="I27" i="23"/>
  <c r="I28" i="23"/>
  <c r="I39" i="23"/>
  <c r="F51" i="14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52" i="14" s="1"/>
  <c r="I42" i="23"/>
  <c r="I43" i="23"/>
  <c r="F44" i="23"/>
  <c r="G44" i="23"/>
  <c r="H44" i="23"/>
  <c r="I44" i="23"/>
  <c r="I45" i="23"/>
  <c r="I46" i="23"/>
  <c r="D16" i="20"/>
  <c r="G16" i="20"/>
  <c r="J16" i="20"/>
  <c r="M16" i="20"/>
  <c r="F23" i="20"/>
  <c r="F42" i="14" s="1"/>
  <c r="F75" i="14" s="1"/>
  <c r="C24" i="20"/>
  <c r="C34" i="20" s="1"/>
  <c r="D24" i="20"/>
  <c r="D34" i="20" s="1"/>
  <c r="E24" i="20"/>
  <c r="E34" i="20" s="1"/>
  <c r="G24" i="20"/>
  <c r="G34" i="20" s="1"/>
  <c r="H24" i="20"/>
  <c r="H34" i="20" s="1"/>
  <c r="I24" i="20"/>
  <c r="J24" i="20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G66" i="20"/>
  <c r="H66" i="20"/>
  <c r="I66" i="20"/>
  <c r="J66" i="20"/>
  <c r="F67" i="20"/>
  <c r="F68" i="20"/>
  <c r="F69" i="20"/>
  <c r="D70" i="20"/>
  <c r="E70" i="20"/>
  <c r="G70" i="20"/>
  <c r="H70" i="20"/>
  <c r="I70" i="20"/>
  <c r="J70" i="20"/>
  <c r="F71" i="20"/>
  <c r="F72" i="20"/>
  <c r="F73" i="20"/>
  <c r="F74" i="20"/>
  <c r="F75" i="20"/>
  <c r="F76" i="20"/>
  <c r="F78" i="20"/>
  <c r="F79" i="20"/>
  <c r="F80" i="20"/>
  <c r="F81" i="20"/>
  <c r="C82" i="20"/>
  <c r="D82" i="20"/>
  <c r="D96" i="20" s="1"/>
  <c r="E82" i="20"/>
  <c r="E96" i="20"/>
  <c r="G82" i="20"/>
  <c r="H82" i="20"/>
  <c r="I82" i="20"/>
  <c r="J82" i="20"/>
  <c r="J96" i="20" s="1"/>
  <c r="F83" i="20"/>
  <c r="F84" i="20"/>
  <c r="C85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1" i="20"/>
  <c r="F102" i="20"/>
  <c r="F103" i="20"/>
  <c r="F104" i="20"/>
  <c r="F118" i="14" s="1"/>
  <c r="F105" i="20"/>
  <c r="F106" i="20"/>
  <c r="F107" i="20"/>
  <c r="C108" i="20"/>
  <c r="D108" i="20"/>
  <c r="E108" i="20"/>
  <c r="G108" i="20"/>
  <c r="H108" i="20"/>
  <c r="I108" i="20"/>
  <c r="J108" i="20"/>
  <c r="C42" i="14"/>
  <c r="C75" i="14" s="1"/>
  <c r="D42" i="14"/>
  <c r="D64" i="14" s="1"/>
  <c r="E42" i="14"/>
  <c r="E64" i="14" s="1"/>
  <c r="G44" i="14"/>
  <c r="H44" i="14"/>
  <c r="I44" i="14"/>
  <c r="J44" i="14"/>
  <c r="C48" i="14"/>
  <c r="D48" i="14"/>
  <c r="E48" i="14"/>
  <c r="C49" i="14"/>
  <c r="D49" i="14"/>
  <c r="E49" i="14"/>
  <c r="C50" i="14"/>
  <c r="D50" i="14"/>
  <c r="E50" i="14"/>
  <c r="F50" i="14"/>
  <c r="C51" i="14"/>
  <c r="D51" i="14"/>
  <c r="E51" i="14"/>
  <c r="C52" i="14"/>
  <c r="D52" i="14"/>
  <c r="E52" i="14"/>
  <c r="C55" i="14"/>
  <c r="E55" i="14"/>
  <c r="G58" i="14"/>
  <c r="H58" i="14"/>
  <c r="I58" i="14"/>
  <c r="J58" i="14"/>
  <c r="C69" i="14"/>
  <c r="D69" i="14"/>
  <c r="E69" i="14"/>
  <c r="F69" i="14"/>
  <c r="C70" i="14"/>
  <c r="D70" i="14"/>
  <c r="E70" i="14"/>
  <c r="F70" i="14"/>
  <c r="C72" i="14"/>
  <c r="D72" i="14"/>
  <c r="E72" i="14"/>
  <c r="F72" i="14"/>
  <c r="C73" i="14"/>
  <c r="D73" i="14"/>
  <c r="E73" i="14"/>
  <c r="F73" i="14"/>
  <c r="C74" i="14"/>
  <c r="D74" i="14"/>
  <c r="E74" i="14"/>
  <c r="F74" i="14"/>
  <c r="C80" i="14"/>
  <c r="D80" i="14"/>
  <c r="E80" i="14"/>
  <c r="F80" i="14"/>
  <c r="C102" i="14"/>
  <c r="D102" i="14"/>
  <c r="E102" i="14"/>
  <c r="F103" i="14"/>
  <c r="F104" i="14"/>
  <c r="F105" i="14"/>
  <c r="C106" i="14"/>
  <c r="D106" i="14"/>
  <c r="E106" i="14"/>
  <c r="F107" i="14"/>
  <c r="F108" i="14"/>
  <c r="F109" i="14"/>
  <c r="C112" i="14"/>
  <c r="D112" i="14"/>
  <c r="E112" i="14"/>
  <c r="F112" i="14"/>
  <c r="C118" i="14"/>
  <c r="C124" i="14" s="1"/>
  <c r="D118" i="14"/>
  <c r="D124" i="14" s="1"/>
  <c r="E118" i="14"/>
  <c r="E124" i="14" s="1"/>
  <c r="G124" i="14"/>
  <c r="H124" i="14"/>
  <c r="I124" i="14"/>
  <c r="J124" i="14"/>
  <c r="C125" i="14"/>
  <c r="D125" i="14"/>
  <c r="E125" i="14"/>
  <c r="F125" i="14"/>
  <c r="C126" i="14"/>
  <c r="D126" i="14"/>
  <c r="E126" i="14"/>
  <c r="F126" i="14"/>
  <c r="C127" i="14"/>
  <c r="D127" i="14"/>
  <c r="E127" i="14"/>
  <c r="F127" i="14"/>
  <c r="C131" i="14"/>
  <c r="D131" i="14"/>
  <c r="E131" i="14"/>
  <c r="F131" i="14"/>
  <c r="C132" i="14"/>
  <c r="D132" i="14"/>
  <c r="E132" i="14"/>
  <c r="F132" i="14"/>
  <c r="I12" i="23"/>
  <c r="AA14" i="25"/>
  <c r="G96" i="20"/>
  <c r="AA15" i="25"/>
  <c r="H19" i="26"/>
  <c r="AC16" i="25"/>
  <c r="G47" i="23" l="1"/>
  <c r="D53" i="14" s="1"/>
  <c r="F47" i="23"/>
  <c r="C53" i="14" s="1"/>
  <c r="F70" i="26"/>
  <c r="H96" i="20"/>
  <c r="C96" i="20"/>
  <c r="J97" i="20"/>
  <c r="E43" i="14"/>
  <c r="E76" i="14" s="1"/>
  <c r="K33" i="24"/>
  <c r="K29" i="24"/>
  <c r="L16" i="25"/>
  <c r="F102" i="14"/>
  <c r="D78" i="26"/>
  <c r="F41" i="26"/>
  <c r="M37" i="24"/>
  <c r="K35" i="24"/>
  <c r="K31" i="24"/>
  <c r="F124" i="14"/>
  <c r="Q16" i="25"/>
  <c r="AB16" i="25"/>
  <c r="AA11" i="25"/>
  <c r="F52" i="26"/>
  <c r="D59" i="26"/>
  <c r="C39" i="26"/>
  <c r="H39" i="26"/>
  <c r="M47" i="23"/>
  <c r="I38" i="23"/>
  <c r="I33" i="23"/>
  <c r="I24" i="23"/>
  <c r="H47" i="23"/>
  <c r="E53" i="14" s="1"/>
  <c r="I96" i="20"/>
  <c r="F82" i="20"/>
  <c r="F70" i="20"/>
  <c r="H97" i="20"/>
  <c r="G97" i="20"/>
  <c r="I97" i="20"/>
  <c r="I34" i="20"/>
  <c r="I77" i="20" s="1"/>
  <c r="I99" i="20" s="1"/>
  <c r="F24" i="20"/>
  <c r="F43" i="14" s="1"/>
  <c r="F76" i="14" s="1"/>
  <c r="J34" i="20"/>
  <c r="J77" i="20" s="1"/>
  <c r="J99" i="20" s="1"/>
  <c r="E97" i="20"/>
  <c r="E77" i="20"/>
  <c r="E59" i="14" s="1"/>
  <c r="E44" i="14"/>
  <c r="D77" i="20"/>
  <c r="D99" i="20" s="1"/>
  <c r="D45" i="14" s="1"/>
  <c r="D61" i="14" s="1"/>
  <c r="D43" i="14"/>
  <c r="D76" i="14" s="1"/>
  <c r="D97" i="20"/>
  <c r="C77" i="20"/>
  <c r="C59" i="14" s="1"/>
  <c r="C43" i="14"/>
  <c r="C97" i="20"/>
  <c r="E75" i="14"/>
  <c r="D44" i="14"/>
  <c r="D75" i="14"/>
  <c r="G78" i="26"/>
  <c r="F61" i="26"/>
  <c r="F6" i="26"/>
  <c r="G39" i="26"/>
  <c r="J59" i="26"/>
  <c r="F59" i="26" s="1"/>
  <c r="F49" i="26"/>
  <c r="E19" i="26"/>
  <c r="E39" i="26" s="1"/>
  <c r="E79" i="26" s="1"/>
  <c r="E82" i="26" s="1"/>
  <c r="J78" i="26"/>
  <c r="F106" i="14"/>
  <c r="F108" i="20"/>
  <c r="F85" i="20"/>
  <c r="F66" i="20"/>
  <c r="H77" i="20"/>
  <c r="F58" i="20"/>
  <c r="F35" i="20"/>
  <c r="G77" i="20"/>
  <c r="E60" i="14"/>
  <c r="D60" i="14"/>
  <c r="G64" i="14"/>
  <c r="F64" i="14"/>
  <c r="J47" i="23"/>
  <c r="F68" i="26"/>
  <c r="H78" i="26"/>
  <c r="F63" i="26"/>
  <c r="C78" i="26"/>
  <c r="F27" i="26"/>
  <c r="J19" i="26"/>
  <c r="J39" i="26" s="1"/>
  <c r="I19" i="26"/>
  <c r="F23" i="26"/>
  <c r="F14" i="26"/>
  <c r="K37" i="24"/>
  <c r="I7" i="24"/>
  <c r="F55" i="14" s="1"/>
  <c r="AE16" i="25"/>
  <c r="AA16" i="25" s="1"/>
  <c r="G16" i="25"/>
  <c r="AA12" i="25"/>
  <c r="V16" i="25"/>
  <c r="F96" i="20" l="1"/>
  <c r="G79" i="26"/>
  <c r="G82" i="26" s="1"/>
  <c r="D79" i="26"/>
  <c r="D82" i="26" s="1"/>
  <c r="V17" i="25"/>
  <c r="G17" i="25"/>
  <c r="C79" i="26"/>
  <c r="C82" i="26" s="1"/>
  <c r="I47" i="23"/>
  <c r="F53" i="14" s="1"/>
  <c r="I88" i="20"/>
  <c r="I93" i="20" s="1"/>
  <c r="I94" i="20" s="1"/>
  <c r="F44" i="14"/>
  <c r="F34" i="20"/>
  <c r="F77" i="20" s="1"/>
  <c r="J88" i="20"/>
  <c r="J93" i="20" s="1"/>
  <c r="M8" i="23" s="1"/>
  <c r="M22" i="23" s="1"/>
  <c r="E99" i="20"/>
  <c r="E45" i="14" s="1"/>
  <c r="E61" i="14" s="1"/>
  <c r="E88" i="20"/>
  <c r="E93" i="20" s="1"/>
  <c r="E46" i="14" s="1"/>
  <c r="D88" i="20"/>
  <c r="D93" i="20" s="1"/>
  <c r="D94" i="20" s="1"/>
  <c r="D59" i="14"/>
  <c r="D67" i="14"/>
  <c r="D68" i="14"/>
  <c r="C99" i="20"/>
  <c r="C45" i="14" s="1"/>
  <c r="C61" i="14" s="1"/>
  <c r="C88" i="20"/>
  <c r="C93" i="20" s="1"/>
  <c r="C76" i="14"/>
  <c r="C44" i="14"/>
  <c r="G8" i="23"/>
  <c r="G22" i="23" s="1"/>
  <c r="J79" i="26"/>
  <c r="J82" i="26" s="1"/>
  <c r="L17" i="25"/>
  <c r="Q17" i="25"/>
  <c r="I39" i="26"/>
  <c r="F19" i="26"/>
  <c r="F78" i="26"/>
  <c r="H79" i="26"/>
  <c r="H82" i="26" s="1"/>
  <c r="G88" i="20"/>
  <c r="G93" i="20" s="1"/>
  <c r="G99" i="20"/>
  <c r="F97" i="20"/>
  <c r="F60" i="14"/>
  <c r="H88" i="20"/>
  <c r="H93" i="20" s="1"/>
  <c r="H99" i="20"/>
  <c r="AA17" i="25" l="1"/>
  <c r="L8" i="23"/>
  <c r="L22" i="23" s="1"/>
  <c r="I95" i="20"/>
  <c r="J94" i="20"/>
  <c r="J95" i="20"/>
  <c r="E94" i="20"/>
  <c r="H8" i="23"/>
  <c r="H22" i="23" s="1"/>
  <c r="E95" i="20"/>
  <c r="E68" i="14"/>
  <c r="E67" i="14"/>
  <c r="D95" i="20"/>
  <c r="D46" i="14"/>
  <c r="D62" i="14" s="1"/>
  <c r="C68" i="14"/>
  <c r="C67" i="14"/>
  <c r="C46" i="14"/>
  <c r="F8" i="23"/>
  <c r="F22" i="23" s="1"/>
  <c r="C95" i="20"/>
  <c r="C94" i="20"/>
  <c r="E62" i="14"/>
  <c r="E58" i="14"/>
  <c r="E63" i="14"/>
  <c r="K8" i="23"/>
  <c r="K22" i="23" s="1"/>
  <c r="H94" i="20"/>
  <c r="H95" i="20"/>
  <c r="F59" i="14"/>
  <c r="F99" i="20"/>
  <c r="F45" i="14" s="1"/>
  <c r="F88" i="20"/>
  <c r="F93" i="20" s="1"/>
  <c r="J8" i="23"/>
  <c r="J22" i="23" s="1"/>
  <c r="G95" i="20"/>
  <c r="G94" i="20"/>
  <c r="I79" i="26"/>
  <c r="I82" i="26" s="1"/>
  <c r="F39" i="26"/>
  <c r="F79" i="26" s="1"/>
  <c r="F82" i="26" s="1"/>
  <c r="D58" i="14" l="1"/>
  <c r="D63" i="14"/>
  <c r="C58" i="14"/>
  <c r="C62" i="14"/>
  <c r="C63" i="14"/>
  <c r="I8" i="23"/>
  <c r="I22" i="23" s="1"/>
  <c r="F94" i="20"/>
  <c r="F95" i="20"/>
  <c r="F46" i="14"/>
  <c r="F68" i="14"/>
  <c r="F67" i="14"/>
  <c r="F61" i="14"/>
  <c r="F62" i="14" l="1"/>
  <c r="F63" i="14"/>
  <c r="F58" i="14"/>
</calcChain>
</file>

<file path=xl/sharedStrings.xml><?xml version="1.0" encoding="utf-8"?>
<sst xmlns="http://schemas.openxmlformats.org/spreadsheetml/2006/main" count="1282" uniqueCount="440">
  <si>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</si>
  <si>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</si>
  <si>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</si>
  <si>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</si>
  <si>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</si>
  <si>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</si>
  <si>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</si>
  <si>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</si>
  <si>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</si>
  <si>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</si>
  <si>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</si>
  <si>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</si>
  <si>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</si>
  <si>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</si>
  <si>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</si>
  <si>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</si>
  <si>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</si>
  <si>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</si>
  <si>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</si>
  <si>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</si>
  <si>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</si>
  <si>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</si>
  <si>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</si>
  <si>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</si>
  <si>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</si>
  <si>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</si>
  <si>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</si>
  <si>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</si>
  <si>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</si>
  <si>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</si>
  <si>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</si>
  <si>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</si>
  <si>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</si>
  <si>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</si>
  <si>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</si>
  <si>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</si>
  <si>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</si>
  <si>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</si>
  <si>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</si>
  <si>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</si>
  <si>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</si>
  <si>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</si>
  <si>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</si>
  <si>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</si>
  <si>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</si>
  <si>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</si>
  <si>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</si>
  <si>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</si>
  <si>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</si>
  <si>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</si>
  <si>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</si>
  <si>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</si>
  <si>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</si>
  <si>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</si>
  <si>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</si>
  <si>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</si>
  <si>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</si>
  <si>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</si>
  <si>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</si>
  <si>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</si>
  <si>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</si>
  <si>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</si>
  <si>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</si>
  <si>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</si>
  <si>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</si>
  <si>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</si>
  <si>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</si>
  <si>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</si>
  <si>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</si>
  <si>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</si>
  <si>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</si>
  <si>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</si>
  <si>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</si>
  <si>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</si>
  <si>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</si>
  <si>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</si>
  <si>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</si>
  <si>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</si>
  <si>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</si>
  <si>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</si>
  <si>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</si>
  <si>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</si>
  <si>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</si>
  <si>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</si>
  <si>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</si>
  <si>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</si>
  <si>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</si>
  <si>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</si>
  <si>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</si>
  <si>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</si>
  <si>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</si>
  <si>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</si>
  <si>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</si>
  <si>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</si>
  <si>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</si>
  <si>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</si>
  <si>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</si>
  <si>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</si>
  <si>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</si>
  <si>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</si>
  <si>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</si>
  <si>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</si>
  <si>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</si>
  <si>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</si>
  <si>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</si>
  <si>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</si>
  <si>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</si>
  <si>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</si>
  <si>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</si>
  <si>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</si>
  <si>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</si>
  <si>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</si>
  <si>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</si>
  <si>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</si>
  <si>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</si>
  <si>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</si>
  <si>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</si>
  <si>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</si>
  <si>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</si>
  <si>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</si>
  <si>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</si>
  <si>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</si>
  <si>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</si>
  <si>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</si>
  <si>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</si>
  <si>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</si>
  <si>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</si>
  <si>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</si>
  <si>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</si>
  <si>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</si>
  <si>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</si>
  <si>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</si>
  <si>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</si>
  <si>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</si>
  <si>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</si>
  <si>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</si>
  <si>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</si>
  <si>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</si>
  <si>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</si>
  <si>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</si>
  <si>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</si>
  <si>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</si>
  <si>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</si>
  <si>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</si>
  <si>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</si>
  <si>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(підпис)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</si>
  <si>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</si>
  <si>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</si>
  <si>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</si>
  <si>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</si>
  <si>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</si>
  <si>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</si>
  <si>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</si>
  <si>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</si>
  <si>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</si>
  <si>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</si>
  <si>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</si>
  <si>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</si>
  <si>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</si>
  <si>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</si>
  <si>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</si>
  <si>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</si>
  <si>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</si>
  <si>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</si>
  <si>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</si>
  <si>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</si>
  <si>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</si>
  <si>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</si>
  <si>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</si>
  <si>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</si>
  <si>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</si>
  <si>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</si>
  <si>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</si>
  <si>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</si>
  <si>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</si>
  <si>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</si>
  <si>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</si>
  <si>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</si>
  <si>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</si>
  <si>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</si>
  <si>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</si>
  <si>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</si>
  <si>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</si>
  <si>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</si>
  <si>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</si>
  <si>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</si>
  <si>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</si>
  <si>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</si>
  <si>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</si>
  <si>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</si>
  <si>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</si>
  <si>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</si>
  <si>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</si>
  <si>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</si>
  <si>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</si>
  <si>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</si>
  <si>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</si>
  <si>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</si>
  <si>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</si>
  <si>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</si>
  <si>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</si>
  <si>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</si>
  <si>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</si>
  <si>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</si>
  <si>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</si>
  <si>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</si>
  <si>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</si>
  <si>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</si>
  <si>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</si>
  <si>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</si>
  <si>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</si>
  <si>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</si>
  <si>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</si>
  <si>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</si>
  <si>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</si>
  <si>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</si>
  <si>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</si>
  <si>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</si>
  <si>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</si>
  <si>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</si>
  <si>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</si>
  <si>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</si>
  <si>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</si>
  <si>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</si>
  <si>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</si>
  <si>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</si>
  <si>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</si>
  <si>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</si>
  <si>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</si>
  <si>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</si>
  <si>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</si>
  <si>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</si>
  <si>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</si>
  <si>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</si>
  <si>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</si>
  <si>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</si>
  <si>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</si>
  <si>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</si>
  <si>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</si>
  <si>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</si>
  <si>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</si>
  <si>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</si>
  <si>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</si>
  <si>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</si>
  <si>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</si>
  <si>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</si>
  <si>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</si>
  <si>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</si>
  <si>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</si>
  <si>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</si>
  <si>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</si>
  <si>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</si>
  <si>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</si>
  <si>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</si>
  <si>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</si>
  <si>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</si>
  <si>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</si>
  <si>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</si>
  <si>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</si>
  <si>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</si>
  <si>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</si>
  <si>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</si>
  <si>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</si>
  <si>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</si>
  <si>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</si>
  <si>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</si>
  <si>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</si>
  <si>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</si>
  <si>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</si>
  <si>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</si>
  <si>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</si>
  <si>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</si>
  <si>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</si>
  <si>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</si>
  <si>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</si>
  <si>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</si>
  <si>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(підпис)</t>
  </si>
  <si>
    <t>ІІІ. Рух грошових коштів (за прямим методом)</t>
  </si>
  <si>
    <t>Код рядка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</si>
  <si>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</si>
  <si>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</si>
  <si>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</si>
  <si>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</si>
  <si>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</si>
  <si>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</si>
  <si>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</si>
  <si>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</si>
  <si>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</si>
  <si>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</si>
  <si>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</si>
  <si>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</si>
  <si>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</si>
  <si>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</si>
  <si>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</si>
  <si>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</si>
  <si>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</si>
  <si>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</si>
  <si>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</si>
  <si>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</si>
  <si>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</si>
  <si>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</si>
  <si>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</si>
  <si>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</si>
  <si>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</si>
  <si>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</si>
  <si>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</si>
  <si>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</si>
  <si>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</si>
  <si>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</si>
  <si>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</si>
  <si>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</si>
  <si>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</si>
  <si>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</si>
  <si>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</si>
  <si>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</si>
  <si>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</si>
  <si>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</si>
  <si>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</si>
  <si>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</si>
  <si>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</si>
  <si>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</si>
  <si>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</si>
  <si>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</si>
  <si>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</si>
  <si>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</si>
  <si>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</si>
  <si>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</si>
  <si>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</si>
  <si>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</si>
  <si>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</si>
  <si>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</si>
  <si>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</si>
  <si>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</si>
  <si>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</si>
  <si>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</si>
  <si>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</si>
  <si>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</si>
  <si>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</si>
  <si>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</si>
  <si>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</si>
  <si>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</si>
  <si>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</si>
  <si>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</si>
  <si>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</si>
  <si>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</si>
  <si>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</si>
  <si>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</si>
  <si>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</si>
  <si>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</si>
  <si>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</si>
  <si>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</si>
  <si>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</si>
  <si>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</si>
  <si>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</si>
  <si>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</si>
  <si>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</si>
  <si>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</si>
  <si>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</si>
  <si>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</si>
  <si>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</si>
  <si>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</si>
  <si>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</si>
  <si>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</si>
  <si>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</si>
  <si>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</si>
  <si>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</si>
  <si>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</si>
  <si>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</si>
  <si>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</si>
  <si>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</si>
  <si>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</si>
  <si>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</si>
  <si>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</si>
  <si>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</si>
  <si>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</si>
  <si>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</si>
  <si>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</si>
  <si>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</si>
  <si>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</si>
  <si>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</si>
  <si>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</si>
  <si>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</si>
  <si>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</si>
  <si>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</si>
  <si>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</si>
  <si>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</si>
  <si>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</si>
  <si>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</si>
  <si>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</si>
  <si>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</si>
  <si>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</si>
  <si>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</si>
  <si>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</si>
  <si>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</si>
  <si>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</si>
  <si>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</si>
  <si>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</si>
  <si>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</si>
  <si>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</si>
  <si>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</si>
  <si>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</si>
  <si>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</si>
  <si>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 xml:space="preserve">КП " Спеціалізований комбінат комунально-побутового обслуговування" Чернігівської міської ради                                                                                  </t>
  </si>
  <si>
    <t>Комунальне підприємство</t>
  </si>
  <si>
    <t>Чернігівська міська рада</t>
  </si>
  <si>
    <t>Організування поховань і надання суміжних послуг</t>
  </si>
  <si>
    <t>Житлово-комунальне підприємство</t>
  </si>
  <si>
    <t>Тисяч гривень</t>
  </si>
  <si>
    <t>вул. Старобілоуська, 6, м.Чернігів, 14017</t>
  </si>
  <si>
    <t>(0462) 676-597</t>
  </si>
  <si>
    <t>Куліш Володимир</t>
  </si>
  <si>
    <t>03357636</t>
  </si>
  <si>
    <t>96.03</t>
  </si>
  <si>
    <t>на 2026 рік</t>
  </si>
  <si>
    <t>Факт
минулого            2024 року</t>
  </si>
  <si>
    <t>План
поточного                           2025 року</t>
  </si>
  <si>
    <t>Прогноз
на поточний                               2025 рік</t>
  </si>
  <si>
    <t>Плановий
2026 рік</t>
  </si>
  <si>
    <t>Володимир КУЛІШ</t>
  </si>
  <si>
    <t>КП "Спецкомбінат КПО" ЧМР</t>
  </si>
  <si>
    <t>за минулий     2024 рік</t>
  </si>
  <si>
    <t>за плановий               2025 рік</t>
  </si>
  <si>
    <t>Фактичний показник за 2024 минулий рік</t>
  </si>
  <si>
    <t>Плановий показник поточного 2025 року</t>
  </si>
  <si>
    <t>Фактичний показник поточного року за останній звітний період  9 місяців 2025 року</t>
  </si>
  <si>
    <t>Плановий 2026 рік</t>
  </si>
  <si>
    <t>Факт
минулого         2024 року</t>
  </si>
  <si>
    <t>План
поточного          2025 року</t>
  </si>
  <si>
    <t>Прогноз
на поточний
2025 рік</t>
  </si>
  <si>
    <t>Плановий        2026 рік 
(усього)</t>
  </si>
  <si>
    <t>Факт минулого 2024 року</t>
  </si>
  <si>
    <t>План поточного 2025 року</t>
  </si>
  <si>
    <t>Прогноз
на поточний 2025 рік</t>
  </si>
  <si>
    <t>Плановий 2026 рік 
(усього)</t>
  </si>
  <si>
    <t>Плановий 2026 рік
(усього)</t>
  </si>
  <si>
    <t>Плановий
2026 рік
(усього)</t>
  </si>
  <si>
    <t>Рішення виконавчого комітету</t>
  </si>
  <si>
    <t>Чернігівської міської ради</t>
  </si>
  <si>
    <t>Начальник КП "Спецкомбінат КПО" ЧМР</t>
  </si>
  <si>
    <t>12 лютого 2026 року №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</si>
</sst>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.00_₴_-;\-* #,##0.00_₴_-;_-* &quot;-&quot;??_₴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8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sz val="14"/>
      <name val="Arial Cyr"/>
      <charset val="204"/>
    </font>
    <font>
      <sz val="16"/>
      <name val="Arial Cyr"/>
      <charset val="204"/>
    </font>
    <font>
      <b/>
      <sz val="16"/>
      <name val="Arial Cyr"/>
      <charset val="204"/>
    </font>
    <font>
      <sz val="18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8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7" fontId="62" fillId="0" borderId="0" applyFont="0" applyFill="0" applyBorder="0" applyAlignment="0" applyProtection="0"/>
    <xf numFmtId="169" fontId="6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68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167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7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7" fontId="4" fillId="0" borderId="3" xfId="0" applyNumberFormat="1" applyFont="1" applyFill="1" applyBorder="1" applyAlignment="1">
      <alignment horizontal="center" vertical="center" wrapText="1"/>
    </xf>
    <xf numFmtId="167" fontId="4" fillId="27" borderId="3" xfId="0" applyNumberFormat="1" applyFont="1" applyFill="1" applyBorder="1" applyAlignment="1">
      <alignment horizontal="center" vertical="center" wrapText="1"/>
    </xf>
    <xf numFmtId="167" fontId="5" fillId="27" borderId="3" xfId="0" applyNumberFormat="1" applyFont="1" applyFill="1" applyBorder="1" applyAlignment="1">
      <alignment horizontal="center" vertical="center" wrapText="1"/>
    </xf>
    <xf numFmtId="167" fontId="4" fillId="29" borderId="3" xfId="0" applyNumberFormat="1" applyFont="1" applyFill="1" applyBorder="1" applyAlignment="1">
      <alignment horizontal="center" vertical="center" wrapText="1"/>
    </xf>
    <xf numFmtId="167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7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7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7" fillId="0" borderId="0" xfId="0" applyFont="1" applyAlignment="1">
      <alignment vertical="center"/>
    </xf>
    <xf numFmtId="0" fontId="6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7" fontId="4" fillId="31" borderId="3" xfId="0" applyNumberFormat="1" applyFont="1" applyFill="1" applyBorder="1" applyAlignment="1">
      <alignment horizontal="center" vertical="center" wrapText="1"/>
    </xf>
    <xf numFmtId="167" fontId="4" fillId="32" borderId="3" xfId="0" applyNumberFormat="1" applyFont="1" applyFill="1" applyBorder="1" applyAlignment="1">
      <alignment horizontal="center" vertical="center" wrapText="1"/>
    </xf>
    <xf numFmtId="167" fontId="5" fillId="32" borderId="3" xfId="0" applyNumberFormat="1" applyFont="1" applyFill="1" applyBorder="1" applyAlignment="1">
      <alignment horizontal="center" vertical="center" wrapText="1"/>
    </xf>
    <xf numFmtId="0" fontId="66" fillId="0" borderId="0" xfId="0" applyFont="1" applyFill="1"/>
    <xf numFmtId="0" fontId="79" fillId="0" borderId="0" xfId="0" applyFont="1" applyFill="1"/>
    <xf numFmtId="172" fontId="5" fillId="32" borderId="3" xfId="0" applyNumberFormat="1" applyFont="1" applyFill="1" applyBorder="1" applyAlignment="1">
      <alignment horizontal="right" vertical="center" wrapText="1"/>
    </xf>
    <xf numFmtId="0" fontId="78" fillId="0" borderId="0" xfId="0" applyFont="1" applyFill="1"/>
    <xf numFmtId="16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80" fillId="0" borderId="0" xfId="0" applyFont="1" applyFill="1" applyAlignment="1">
      <alignment horizontal="left" vertical="center"/>
    </xf>
    <xf numFmtId="0" fontId="80" fillId="0" borderId="0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80" fillId="0" borderId="0" xfId="0" applyFont="1" applyFill="1" applyBorder="1" applyAlignment="1">
      <alignment horizontal="left" vertical="center"/>
    </xf>
    <xf numFmtId="0" fontId="80" fillId="0" borderId="0" xfId="0" applyFont="1" applyFill="1" applyAlignment="1">
      <alignment horizontal="left" vertical="center"/>
    </xf>
    <xf numFmtId="0" fontId="75" fillId="0" borderId="0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80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13" xfId="0" applyFont="1" applyFill="1" applyBorder="1" applyAlignment="1">
      <alignment horizontal="left" vertical="center" wrapText="1"/>
    </xf>
    <xf numFmtId="0" fontId="69" fillId="0" borderId="18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49" fontId="69" fillId="0" borderId="15" xfId="0" applyNumberFormat="1" applyFont="1" applyFill="1" applyBorder="1" applyAlignment="1">
      <alignment horizontal="center" vertical="center" wrapText="1"/>
    </xf>
    <xf numFmtId="49" fontId="69" fillId="0" borderId="14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76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173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173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167" fontId="4" fillId="0" borderId="13" xfId="0" applyNumberFormat="1" applyFont="1" applyFill="1" applyBorder="1" applyAlignment="1">
      <alignment horizontal="center" vertical="center" wrapText="1"/>
    </xf>
    <xf numFmtId="167" fontId="4" fillId="0" borderId="18" xfId="0" applyNumberFormat="1" applyFont="1" applyFill="1" applyBorder="1" applyAlignment="1">
      <alignment horizontal="center" vertical="center" wrapText="1"/>
    </xf>
    <xf numFmtId="167" fontId="4" fillId="0" borderId="19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ПЛАН ЗАКУПІВЕЛЬ 2018"/>
      <sheetName val="Аркуш2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7"/>
  <sheetViews>
    <sheetView tabSelected="1" topLeftCell="A43" zoomScale="70" zoomScaleNormal="70" workbookViewId="0">
      <selection activeCell="G14" sqref="G14"/>
    </sheetView>
  </sheetViews>
  <sheetFormatPr defaultRowHeight="18.75"/>
  <cols>
    <col min="1" max="1" width="83.28515625" style="3" customWidth="1"/>
    <col min="2" max="2" width="10.85546875" style="14" customWidth="1"/>
    <col min="3" max="5" width="23" style="14" customWidth="1"/>
    <col min="6" max="6" width="23" style="3" customWidth="1"/>
    <col min="7" max="8" width="24.85546875" style="3" customWidth="1"/>
    <col min="9" max="9" width="24.5703125" style="3" customWidth="1"/>
    <col min="10" max="10" width="26.14062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>
      <c r="A1" s="47"/>
      <c r="B1" s="172"/>
      <c r="C1" s="172"/>
      <c r="D1" s="172"/>
      <c r="E1" s="172"/>
      <c r="G1" s="133"/>
    </row>
    <row r="2" spans="1:10" ht="18" customHeight="1">
      <c r="A2" s="47"/>
      <c r="B2" s="172"/>
      <c r="C2" s="172"/>
      <c r="D2" s="172"/>
      <c r="E2" s="172"/>
      <c r="G2" s="149"/>
      <c r="H2" s="149"/>
      <c r="I2" s="149"/>
    </row>
    <row r="3" spans="1:10" ht="18" customHeight="1">
      <c r="A3" s="201"/>
      <c r="B3" s="201"/>
      <c r="C3" s="49"/>
      <c r="D3" s="47"/>
      <c r="E3" s="47"/>
      <c r="F3" s="47"/>
      <c r="G3" s="133"/>
      <c r="H3" s="149"/>
      <c r="I3" s="149"/>
      <c r="J3" s="149"/>
    </row>
    <row r="4" spans="1:10" ht="18" customHeight="1">
      <c r="A4" s="202"/>
      <c r="B4" s="202"/>
      <c r="C4" s="49"/>
      <c r="D4" s="47"/>
      <c r="E4" s="47"/>
      <c r="F4" s="47"/>
      <c r="G4" s="202"/>
      <c r="H4" s="202"/>
      <c r="I4" s="202"/>
      <c r="J4" s="202"/>
    </row>
    <row r="5" spans="1:10" ht="18" customHeight="1">
      <c r="A5" s="206"/>
      <c r="B5" s="206"/>
      <c r="C5" s="206"/>
      <c r="D5" s="206"/>
      <c r="E5" s="206"/>
      <c r="F5" s="206"/>
      <c r="G5" s="206"/>
      <c r="H5" s="206"/>
      <c r="I5" s="206"/>
      <c r="J5" s="206"/>
    </row>
    <row r="6" spans="1:10" ht="18" customHeight="1">
      <c r="A6" s="201"/>
      <c r="B6" s="205"/>
      <c r="C6" s="47"/>
      <c r="D6" s="48"/>
      <c r="E6" s="48"/>
      <c r="F6" s="48"/>
      <c r="G6" s="47"/>
      <c r="H6" s="47"/>
      <c r="I6" s="144"/>
      <c r="J6" s="144"/>
    </row>
    <row r="7" spans="1:10" ht="18" customHeight="1">
      <c r="A7" s="149"/>
      <c r="B7" s="49"/>
      <c r="C7" s="49"/>
      <c r="D7" s="48"/>
      <c r="E7" s="48"/>
      <c r="F7" s="48"/>
      <c r="I7" s="149"/>
      <c r="J7" s="149"/>
    </row>
    <row r="8" spans="1:10" ht="18" customHeight="1">
      <c r="A8" s="49"/>
      <c r="B8" s="49"/>
      <c r="C8" s="49"/>
      <c r="D8" s="149"/>
      <c r="E8" s="145"/>
      <c r="F8" s="145"/>
    </row>
    <row r="9" spans="1:10" ht="10.5" customHeight="1">
      <c r="A9" s="49"/>
      <c r="B9" s="49"/>
      <c r="C9" s="49"/>
      <c r="D9" s="149"/>
      <c r="E9" s="145"/>
      <c r="F9" s="145"/>
    </row>
    <row r="10" spans="1:10" ht="18" customHeight="1">
      <c r="A10" s="104"/>
      <c r="B10" s="47"/>
      <c r="C10" s="47"/>
      <c r="D10" s="47"/>
      <c r="E10" s="105"/>
      <c r="F10" s="106"/>
      <c r="G10" s="204" t="s">
        <v>0</v>
      </c>
      <c r="H10" s="204"/>
      <c r="I10" s="204"/>
      <c r="J10" s="204"/>
    </row>
    <row r="11" spans="1:10" ht="18" customHeight="1">
      <c r="A11" s="104"/>
      <c r="B11" s="47"/>
      <c r="C11" s="47"/>
      <c r="D11" s="47"/>
      <c r="E11" s="105"/>
      <c r="F11" s="106"/>
      <c r="G11" s="199"/>
      <c r="H11" s="199"/>
      <c r="I11" s="199"/>
      <c r="J11" s="199"/>
    </row>
    <row r="12" spans="1:10" ht="23.25" customHeight="1">
      <c r="A12" s="202"/>
      <c r="B12" s="207"/>
      <c r="C12" s="144"/>
      <c r="D12" s="144"/>
      <c r="E12" s="47"/>
      <c r="F12" s="107"/>
      <c r="G12" s="208" t="s">
        <v>436</v>
      </c>
      <c r="H12" s="208"/>
      <c r="I12" s="208"/>
      <c r="J12" s="208"/>
    </row>
    <row r="13" spans="1:10" ht="23.25" customHeight="1">
      <c r="A13" s="209"/>
      <c r="B13" s="209"/>
      <c r="C13" s="209"/>
      <c r="D13" s="209"/>
      <c r="E13" s="49"/>
      <c r="F13" s="48"/>
      <c r="G13" s="203" t="s">
        <v>437</v>
      </c>
      <c r="H13" s="203"/>
      <c r="I13" s="203"/>
      <c r="J13" s="203"/>
    </row>
    <row r="14" spans="1:10" ht="27" customHeight="1">
      <c r="A14" s="149"/>
      <c r="B14" s="149"/>
      <c r="C14" s="149"/>
      <c r="D14" s="149"/>
      <c r="E14" s="49"/>
      <c r="F14" s="48"/>
      <c r="G14" s="200" t="s">
        <v>439</v>
      </c>
      <c r="H14" s="200"/>
      <c r="I14" s="200"/>
      <c r="J14" s="200"/>
    </row>
    <row r="15" spans="1:10" ht="18" customHeight="1">
      <c r="A15" s="202"/>
      <c r="B15" s="207"/>
      <c r="C15" s="202"/>
      <c r="D15" s="207"/>
      <c r="E15" s="49"/>
      <c r="F15" s="48"/>
      <c r="G15" s="185"/>
      <c r="H15" s="185"/>
      <c r="I15" s="185"/>
      <c r="J15" s="185"/>
    </row>
    <row r="16" spans="1:10" ht="18" customHeight="1">
      <c r="A16" s="144"/>
      <c r="B16" s="146"/>
      <c r="C16" s="144"/>
      <c r="D16" s="146"/>
      <c r="E16" s="49"/>
      <c r="F16" s="48"/>
      <c r="G16" s="202"/>
      <c r="H16" s="202"/>
      <c r="I16" s="202"/>
      <c r="J16" s="202"/>
    </row>
    <row r="17" spans="1:10" ht="18" customHeight="1">
      <c r="A17" s="144"/>
      <c r="B17" s="146"/>
      <c r="C17" s="144"/>
      <c r="D17" s="146"/>
      <c r="E17" s="49"/>
      <c r="F17" s="48"/>
      <c r="G17" s="144"/>
      <c r="H17" s="144"/>
      <c r="I17" s="144"/>
      <c r="J17" s="144"/>
    </row>
    <row r="18" spans="1:10" ht="18" customHeight="1">
      <c r="A18" s="144"/>
      <c r="B18" s="146"/>
      <c r="C18" s="144"/>
      <c r="D18" s="146"/>
      <c r="E18" s="49"/>
      <c r="F18" s="48"/>
      <c r="G18" s="108"/>
      <c r="H18" s="108"/>
      <c r="I18" s="108"/>
      <c r="J18" s="108"/>
    </row>
    <row r="19" spans="1:10" ht="43.5" customHeight="1">
      <c r="A19" s="202"/>
      <c r="B19" s="202"/>
      <c r="C19" s="202"/>
      <c r="D19" s="202"/>
      <c r="E19" s="48"/>
      <c r="F19" s="48"/>
      <c r="G19" s="235" t="s">
        <v>1</v>
      </c>
      <c r="H19" s="236"/>
      <c r="I19" s="234" t="s">
        <v>2</v>
      </c>
      <c r="J19" s="234"/>
    </row>
    <row r="20" spans="1:10" ht="28.5" customHeight="1">
      <c r="A20" s="214" t="s">
        <v>3</v>
      </c>
      <c r="B20" s="214" t="s">
        <v>402</v>
      </c>
      <c r="C20" s="214"/>
      <c r="D20" s="214"/>
      <c r="E20" s="214"/>
      <c r="F20" s="214"/>
      <c r="G20" s="237" t="s">
        <v>4</v>
      </c>
      <c r="H20" s="239" t="s">
        <v>411</v>
      </c>
      <c r="I20" s="213" t="s">
        <v>5</v>
      </c>
      <c r="J20" s="233"/>
    </row>
    <row r="21" spans="1:10" ht="28.5" customHeight="1">
      <c r="A21" s="214"/>
      <c r="B21" s="214"/>
      <c r="C21" s="214"/>
      <c r="D21" s="214"/>
      <c r="E21" s="214"/>
      <c r="F21" s="214"/>
      <c r="G21" s="238"/>
      <c r="H21" s="240"/>
      <c r="I21" s="213"/>
      <c r="J21" s="234"/>
    </row>
    <row r="22" spans="1:10" ht="28.5" customHeight="1">
      <c r="A22" s="121" t="s">
        <v>6</v>
      </c>
      <c r="B22" s="210" t="s">
        <v>403</v>
      </c>
      <c r="C22" s="211"/>
      <c r="D22" s="211"/>
      <c r="E22" s="211"/>
      <c r="F22" s="212"/>
      <c r="G22" s="121" t="s">
        <v>7</v>
      </c>
      <c r="H22" s="181">
        <v>150</v>
      </c>
      <c r="I22" s="213" t="s">
        <v>5</v>
      </c>
      <c r="J22" s="233"/>
    </row>
    <row r="23" spans="1:10" ht="28.5" customHeight="1">
      <c r="A23" s="121" t="s">
        <v>8</v>
      </c>
      <c r="B23" s="210" t="s">
        <v>404</v>
      </c>
      <c r="C23" s="211"/>
      <c r="D23" s="211"/>
      <c r="E23" s="211"/>
      <c r="F23" s="212"/>
      <c r="G23" s="121" t="s">
        <v>9</v>
      </c>
      <c r="H23" s="181">
        <v>1009</v>
      </c>
      <c r="I23" s="213"/>
      <c r="J23" s="234"/>
    </row>
    <row r="24" spans="1:10" ht="28.5" customHeight="1">
      <c r="A24" s="121" t="s">
        <v>10</v>
      </c>
      <c r="B24" s="210" t="s">
        <v>405</v>
      </c>
      <c r="C24" s="211"/>
      <c r="D24" s="211"/>
      <c r="E24" s="211"/>
      <c r="F24" s="212"/>
      <c r="G24" s="121" t="s">
        <v>11</v>
      </c>
      <c r="H24" s="181" t="s">
        <v>412</v>
      </c>
      <c r="I24" s="213" t="s">
        <v>5</v>
      </c>
      <c r="J24" s="215"/>
    </row>
    <row r="25" spans="1:10" ht="28.5" customHeight="1">
      <c r="A25" s="121" t="s">
        <v>12</v>
      </c>
      <c r="B25" s="210" t="s">
        <v>406</v>
      </c>
      <c r="C25" s="211"/>
      <c r="D25" s="211"/>
      <c r="E25" s="211"/>
      <c r="F25" s="211"/>
      <c r="G25" s="211"/>
      <c r="H25" s="212"/>
      <c r="I25" s="213"/>
      <c r="J25" s="216"/>
    </row>
    <row r="26" spans="1:10" ht="28.5" customHeight="1">
      <c r="A26" s="121" t="s">
        <v>13</v>
      </c>
      <c r="B26" s="210" t="s">
        <v>407</v>
      </c>
      <c r="C26" s="211"/>
      <c r="D26" s="211"/>
      <c r="E26" s="211"/>
      <c r="F26" s="211"/>
      <c r="G26" s="211"/>
      <c r="H26" s="212"/>
      <c r="I26" s="213" t="s">
        <v>5</v>
      </c>
      <c r="J26" s="217"/>
    </row>
    <row r="27" spans="1:10" ht="28.5" customHeight="1">
      <c r="A27" s="121" t="s">
        <v>14</v>
      </c>
      <c r="B27" s="210"/>
      <c r="C27" s="211"/>
      <c r="D27" s="211"/>
      <c r="E27" s="211"/>
      <c r="F27" s="211"/>
      <c r="G27" s="211"/>
      <c r="H27" s="212"/>
      <c r="I27" s="213"/>
      <c r="J27" s="217"/>
    </row>
    <row r="28" spans="1:10" ht="28.5" customHeight="1">
      <c r="A28" s="121" t="s">
        <v>15</v>
      </c>
      <c r="B28" s="210">
        <v>172</v>
      </c>
      <c r="C28" s="211"/>
      <c r="D28" s="211"/>
      <c r="E28" s="211"/>
      <c r="F28" s="211"/>
      <c r="G28" s="211"/>
      <c r="H28" s="212"/>
      <c r="I28" s="213" t="s">
        <v>5</v>
      </c>
      <c r="J28" s="217"/>
    </row>
    <row r="29" spans="1:10" ht="28.5" customHeight="1">
      <c r="A29" s="121" t="s">
        <v>16</v>
      </c>
      <c r="B29" s="210" t="s">
        <v>408</v>
      </c>
      <c r="C29" s="211"/>
      <c r="D29" s="211"/>
      <c r="E29" s="211"/>
      <c r="F29" s="211"/>
      <c r="G29" s="211"/>
      <c r="H29" s="212"/>
      <c r="I29" s="213"/>
      <c r="J29" s="217"/>
    </row>
    <row r="30" spans="1:10" ht="28.5" customHeight="1">
      <c r="A30" s="121" t="s">
        <v>17</v>
      </c>
      <c r="B30" s="210" t="s">
        <v>409</v>
      </c>
      <c r="C30" s="211"/>
      <c r="D30" s="211"/>
      <c r="E30" s="211"/>
      <c r="F30" s="211"/>
      <c r="G30" s="212"/>
      <c r="H30" s="214" t="s">
        <v>18</v>
      </c>
      <c r="I30" s="214"/>
      <c r="J30" s="50"/>
    </row>
    <row r="31" spans="1:10" ht="28.5" customHeight="1">
      <c r="A31" s="121" t="s">
        <v>19</v>
      </c>
      <c r="B31" s="210" t="s">
        <v>410</v>
      </c>
      <c r="C31" s="211"/>
      <c r="D31" s="211"/>
      <c r="E31" s="211"/>
      <c r="F31" s="211"/>
      <c r="G31" s="212"/>
      <c r="H31" s="214" t="s">
        <v>20</v>
      </c>
      <c r="I31" s="214"/>
      <c r="J31" s="50"/>
    </row>
    <row r="32" spans="1:10" ht="18.75" customHeight="1">
      <c r="A32" s="94"/>
      <c r="B32" s="94"/>
      <c r="C32" s="94"/>
      <c r="D32" s="94"/>
      <c r="E32" s="94"/>
      <c r="F32" s="94"/>
      <c r="G32" s="94"/>
      <c r="H32" s="92"/>
      <c r="I32" s="47"/>
      <c r="J32" s="49"/>
    </row>
    <row r="33" spans="1:10" ht="18.95" customHeight="1">
      <c r="B33" s="172"/>
      <c r="C33" s="172"/>
      <c r="D33" s="172"/>
      <c r="E33" s="172"/>
    </row>
    <row r="34" spans="1:10" ht="24" customHeight="1">
      <c r="A34" s="206" t="s">
        <v>21</v>
      </c>
      <c r="B34" s="206"/>
      <c r="C34" s="206"/>
      <c r="D34" s="206"/>
      <c r="E34" s="206"/>
      <c r="F34" s="206"/>
      <c r="G34" s="206"/>
      <c r="H34" s="206"/>
      <c r="I34" s="206"/>
      <c r="J34" s="206"/>
    </row>
    <row r="35" spans="1:10" ht="18" customHeight="1">
      <c r="A35" s="206" t="s">
        <v>413</v>
      </c>
      <c r="B35" s="206"/>
      <c r="C35" s="206"/>
      <c r="D35" s="206"/>
      <c r="E35" s="206"/>
      <c r="F35" s="206"/>
      <c r="G35" s="206"/>
      <c r="H35" s="206"/>
      <c r="I35" s="206"/>
      <c r="J35" s="206"/>
    </row>
    <row r="36" spans="1:10" ht="18" customHeight="1">
      <c r="A36" s="206" t="s">
        <v>22</v>
      </c>
      <c r="B36" s="206"/>
      <c r="C36" s="206"/>
      <c r="D36" s="206"/>
      <c r="E36" s="206"/>
      <c r="F36" s="206"/>
      <c r="G36" s="206"/>
      <c r="H36" s="206"/>
      <c r="I36" s="206"/>
      <c r="J36" s="206"/>
    </row>
    <row r="37" spans="1:10" ht="13.5" customHeight="1">
      <c r="B37" s="15"/>
      <c r="C37" s="4"/>
      <c r="D37" s="15"/>
      <c r="E37" s="15"/>
      <c r="F37" s="15"/>
      <c r="G37" s="15"/>
      <c r="H37" s="15"/>
      <c r="I37" s="15"/>
      <c r="J37" s="15"/>
    </row>
    <row r="38" spans="1:10" ht="31.5" customHeight="1">
      <c r="A38" s="231" t="s">
        <v>23</v>
      </c>
      <c r="B38" s="213" t="s">
        <v>24</v>
      </c>
      <c r="C38" s="226" t="s">
        <v>414</v>
      </c>
      <c r="D38" s="226" t="s">
        <v>415</v>
      </c>
      <c r="E38" s="247" t="s">
        <v>416</v>
      </c>
      <c r="F38" s="213" t="s">
        <v>417</v>
      </c>
      <c r="G38" s="244" t="s">
        <v>25</v>
      </c>
      <c r="H38" s="245"/>
      <c r="I38" s="245"/>
      <c r="J38" s="246"/>
    </row>
    <row r="39" spans="1:10" ht="54.75" customHeight="1">
      <c r="A39" s="231"/>
      <c r="B39" s="213"/>
      <c r="C39" s="227"/>
      <c r="D39" s="227"/>
      <c r="E39" s="248"/>
      <c r="F39" s="213"/>
      <c r="G39" s="147" t="s">
        <v>26</v>
      </c>
      <c r="H39" s="147" t="s">
        <v>27</v>
      </c>
      <c r="I39" s="147" t="s">
        <v>28</v>
      </c>
      <c r="J39" s="147" t="s">
        <v>29</v>
      </c>
    </row>
    <row r="40" spans="1:10" ht="20.100000000000001" customHeight="1">
      <c r="A40" s="153">
        <v>1</v>
      </c>
      <c r="B40" s="147">
        <v>2</v>
      </c>
      <c r="C40" s="147">
        <v>3</v>
      </c>
      <c r="D40" s="147">
        <v>4</v>
      </c>
      <c r="E40" s="147">
        <v>5</v>
      </c>
      <c r="F40" s="147">
        <v>6</v>
      </c>
      <c r="G40" s="147">
        <v>7</v>
      </c>
      <c r="H40" s="147">
        <v>8</v>
      </c>
      <c r="I40" s="147">
        <v>9</v>
      </c>
      <c r="J40" s="147">
        <v>10</v>
      </c>
    </row>
    <row r="41" spans="1:10" ht="24.95" customHeight="1">
      <c r="A41" s="229" t="s">
        <v>30</v>
      </c>
      <c r="B41" s="229"/>
      <c r="C41" s="229"/>
      <c r="D41" s="229"/>
      <c r="E41" s="229"/>
      <c r="F41" s="229"/>
      <c r="G41" s="229"/>
      <c r="H41" s="229"/>
      <c r="I41" s="229"/>
      <c r="J41" s="229"/>
    </row>
    <row r="42" spans="1:10" ht="18.75" customHeight="1">
      <c r="A42" s="27" t="s">
        <v>31</v>
      </c>
      <c r="B42" s="52">
        <v>1000</v>
      </c>
      <c r="C42" s="43">
        <f>'I. Інф. до фін.плану'!C23</f>
        <v>66574</v>
      </c>
      <c r="D42" s="43">
        <f>'I. Інф. до фін.плану'!D23</f>
        <v>72115</v>
      </c>
      <c r="E42" s="43">
        <f>'I. Інф. до фін.плану'!E23</f>
        <v>68815</v>
      </c>
      <c r="F42" s="43">
        <f>'I. Інф. до фін.плану'!F23</f>
        <v>76432</v>
      </c>
      <c r="G42" s="54"/>
      <c r="H42" s="54"/>
      <c r="I42" s="54"/>
      <c r="J42" s="54"/>
    </row>
    <row r="43" spans="1:10" ht="18.75" customHeight="1">
      <c r="A43" s="27" t="s">
        <v>32</v>
      </c>
      <c r="B43" s="153">
        <v>1010</v>
      </c>
      <c r="C43" s="43">
        <f>'I. Інф. до фін.плану'!C24</f>
        <v>-56012</v>
      </c>
      <c r="D43" s="43">
        <f>'I. Інф. до фін.плану'!D24</f>
        <v>-60018</v>
      </c>
      <c r="E43" s="43">
        <f>'I. Інф. до фін.плану'!E24</f>
        <v>-58061</v>
      </c>
      <c r="F43" s="43">
        <f>'I. Інф. до фін.плану'!F24</f>
        <v>-63516</v>
      </c>
      <c r="G43" s="30"/>
      <c r="H43" s="30"/>
      <c r="I43" s="30"/>
      <c r="J43" s="30"/>
    </row>
    <row r="44" spans="1:10" ht="18.75" customHeight="1">
      <c r="A44" s="28" t="s">
        <v>33</v>
      </c>
      <c r="B44" s="150">
        <v>1020</v>
      </c>
      <c r="C44" s="43">
        <f t="shared" ref="C44:J44" si="0">SUM(C42,C43)</f>
        <v>10562</v>
      </c>
      <c r="D44" s="43">
        <f t="shared" si="0"/>
        <v>12097</v>
      </c>
      <c r="E44" s="43">
        <f t="shared" si="0"/>
        <v>10754</v>
      </c>
      <c r="F44" s="43">
        <f t="shared" si="0"/>
        <v>12916</v>
      </c>
      <c r="G44" s="43">
        <f t="shared" si="0"/>
        <v>0</v>
      </c>
      <c r="H44" s="43">
        <f t="shared" si="0"/>
        <v>0</v>
      </c>
      <c r="I44" s="43">
        <f t="shared" si="0"/>
        <v>0</v>
      </c>
      <c r="J44" s="43">
        <f t="shared" si="0"/>
        <v>0</v>
      </c>
    </row>
    <row r="45" spans="1:10" ht="18.75" customHeight="1">
      <c r="A45" s="29" t="s">
        <v>34</v>
      </c>
      <c r="B45" s="150">
        <v>1300</v>
      </c>
      <c r="C45" s="43">
        <f>'I. Інф. до фін.плану'!C99</f>
        <v>2328</v>
      </c>
      <c r="D45" s="43">
        <f>'I. Інф. до фін.плану'!D99</f>
        <v>2048</v>
      </c>
      <c r="E45" s="43">
        <f>'I. Інф. до фін.плану'!E99</f>
        <v>1783</v>
      </c>
      <c r="F45" s="43">
        <f>'I. Інф. до фін.плану'!F99</f>
        <v>1792</v>
      </c>
      <c r="G45" s="103" t="s">
        <v>35</v>
      </c>
      <c r="H45" s="103" t="s">
        <v>35</v>
      </c>
      <c r="I45" s="103" t="s">
        <v>35</v>
      </c>
      <c r="J45" s="103" t="s">
        <v>35</v>
      </c>
    </row>
    <row r="46" spans="1:10" ht="18.75" customHeight="1">
      <c r="A46" s="16" t="s">
        <v>36</v>
      </c>
      <c r="B46" s="53">
        <v>1200</v>
      </c>
      <c r="C46" s="43">
        <f>'I. Інф. до фін.плану'!C93</f>
        <v>1011</v>
      </c>
      <c r="D46" s="43">
        <f>'I. Інф. до фін.плану'!D93</f>
        <v>887</v>
      </c>
      <c r="E46" s="43">
        <f>'I. Інф. до фін.плану'!E93</f>
        <v>890</v>
      </c>
      <c r="F46" s="43">
        <f>'I. Інф. до фін.плану'!F93</f>
        <v>919</v>
      </c>
      <c r="G46" s="41"/>
      <c r="H46" s="41"/>
      <c r="I46" s="41"/>
      <c r="J46" s="41"/>
    </row>
    <row r="47" spans="1:10" ht="24" customHeight="1">
      <c r="A47" s="232" t="s">
        <v>37</v>
      </c>
      <c r="B47" s="232"/>
      <c r="C47" s="232"/>
      <c r="D47" s="232"/>
      <c r="E47" s="232"/>
      <c r="F47" s="232"/>
      <c r="G47" s="232"/>
      <c r="H47" s="232"/>
      <c r="I47" s="232"/>
      <c r="J47" s="232"/>
    </row>
    <row r="48" spans="1:10" ht="18.75" customHeight="1">
      <c r="A48" s="56" t="s">
        <v>38</v>
      </c>
      <c r="B48" s="153">
        <v>2111</v>
      </c>
      <c r="C48" s="43">
        <f>'ІІ. Розп. ч.п. та розр. з бюд.'!F25</f>
        <v>1043</v>
      </c>
      <c r="D48" s="43">
        <f>'ІІ. Розп. ч.п. та розр. з бюд.'!G25</f>
        <v>160</v>
      </c>
      <c r="E48" s="43">
        <f>'ІІ. Розп. ч.п. та розр. з бюд.'!H25</f>
        <v>176</v>
      </c>
      <c r="F48" s="43">
        <f>'ІІ. Розп. ч.п. та розр. з бюд.'!I25</f>
        <v>166</v>
      </c>
      <c r="G48" s="30" t="s">
        <v>35</v>
      </c>
      <c r="H48" s="30" t="s">
        <v>35</v>
      </c>
      <c r="I48" s="30" t="s">
        <v>35</v>
      </c>
      <c r="J48" s="30" t="s">
        <v>35</v>
      </c>
    </row>
    <row r="49" spans="1:10" ht="37.5" customHeight="1">
      <c r="A49" s="56" t="s">
        <v>39</v>
      </c>
      <c r="B49" s="153">
        <v>2112</v>
      </c>
      <c r="C49" s="43">
        <f>'ІІ. Розп. ч.п. та розр. з бюд.'!F26</f>
        <v>7255</v>
      </c>
      <c r="D49" s="43">
        <f>'ІІ. Розп. ч.п. та розр. з бюд.'!G26</f>
        <v>-14423</v>
      </c>
      <c r="E49" s="43">
        <f>'ІІ. Розп. ч.п. та розр. з бюд.'!H26</f>
        <v>6157</v>
      </c>
      <c r="F49" s="43">
        <f>'ІІ. Розп. ч.п. та розр. з бюд.'!I26</f>
        <v>-15286</v>
      </c>
      <c r="G49" s="30" t="s">
        <v>35</v>
      </c>
      <c r="H49" s="30" t="s">
        <v>35</v>
      </c>
      <c r="I49" s="30" t="s">
        <v>35</v>
      </c>
      <c r="J49" s="30" t="s">
        <v>35</v>
      </c>
    </row>
    <row r="50" spans="1:10" ht="37.5" customHeight="1">
      <c r="A50" s="57" t="s">
        <v>40</v>
      </c>
      <c r="B50" s="19">
        <v>2113</v>
      </c>
      <c r="C50" s="44" t="str">
        <f>'ІІ. Розп. ч.п. та розр. з бюд.'!F27</f>
        <v>(    )</v>
      </c>
      <c r="D50" s="44" t="str">
        <f>'ІІ. Розп. ч.п. та розр. з бюд.'!G27</f>
        <v>(    )</v>
      </c>
      <c r="E50" s="44" t="str">
        <f>'ІІ. Розп. ч.п. та розр. з бюд.'!H27</f>
        <v>(    )</v>
      </c>
      <c r="F50" s="44">
        <f>'ІІ. Розп. ч.п. та розр. з бюд.'!I27</f>
        <v>0</v>
      </c>
      <c r="G50" s="30" t="s">
        <v>35</v>
      </c>
      <c r="H50" s="30" t="s">
        <v>35</v>
      </c>
      <c r="I50" s="30" t="s">
        <v>35</v>
      </c>
      <c r="J50" s="30" t="s">
        <v>35</v>
      </c>
    </row>
    <row r="51" spans="1:10" ht="37.5" customHeight="1">
      <c r="A51" s="57" t="s">
        <v>41</v>
      </c>
      <c r="B51" s="19">
        <v>2131</v>
      </c>
      <c r="C51" s="43">
        <f>'ІІ. Розп. ч.п. та розр. з бюд.'!F39</f>
        <v>0</v>
      </c>
      <c r="D51" s="43">
        <f>'ІІ. Розп. ч.п. та розр. з бюд.'!G39</f>
        <v>0</v>
      </c>
      <c r="E51" s="43">
        <f>'ІІ. Розп. ч.п. та розр. з бюд.'!H39</f>
        <v>0</v>
      </c>
      <c r="F51" s="43">
        <f>'ІІ. Розп. ч.п. та розр. з бюд.'!I39</f>
        <v>0</v>
      </c>
      <c r="G51" s="30" t="s">
        <v>35</v>
      </c>
      <c r="H51" s="30" t="s">
        <v>35</v>
      </c>
      <c r="I51" s="30" t="s">
        <v>35</v>
      </c>
      <c r="J51" s="30" t="s">
        <v>35</v>
      </c>
    </row>
    <row r="52" spans="1:10" ht="63" customHeight="1">
      <c r="A52" s="57" t="s">
        <v>42</v>
      </c>
      <c r="B52" s="19">
        <v>2132</v>
      </c>
      <c r="C52" s="43">
        <f>'ІІ. Розп. ч.п. та розр. з бюд.'!F40</f>
        <v>0</v>
      </c>
      <c r="D52" s="43">
        <f>'ІІ. Розп. ч.п. та розр. з бюд.'!G40</f>
        <v>0</v>
      </c>
      <c r="E52" s="43">
        <f>'ІІ. Розп. ч.п. та розр. з бюд.'!H40</f>
        <v>0</v>
      </c>
      <c r="F52" s="43">
        <f>'ІІ. Розп. ч.п. та розр. з бюд.'!I40</f>
        <v>0</v>
      </c>
      <c r="G52" s="30" t="s">
        <v>35</v>
      </c>
      <c r="H52" s="30" t="s">
        <v>35</v>
      </c>
      <c r="I52" s="30" t="s">
        <v>35</v>
      </c>
      <c r="J52" s="30" t="s">
        <v>35</v>
      </c>
    </row>
    <row r="53" spans="1:10" ht="25.15" customHeight="1">
      <c r="A53" s="55" t="s">
        <v>43</v>
      </c>
      <c r="B53" s="40">
        <v>2200</v>
      </c>
      <c r="C53" s="43">
        <f>'ІІ. Розп. ч.п. та розр. з бюд.'!F47</f>
        <v>21475</v>
      </c>
      <c r="D53" s="43">
        <f>'ІІ. Розп. ч.п. та розр. з бюд.'!G47</f>
        <v>-30067</v>
      </c>
      <c r="E53" s="43">
        <f>'ІІ. Розп. ч.п. та розр. з бюд.'!H47</f>
        <v>22238</v>
      </c>
      <c r="F53" s="43">
        <f>'ІІ. Розп. ч.п. та розр. з бюд.'!I47</f>
        <v>-32534</v>
      </c>
      <c r="G53" s="54"/>
      <c r="H53" s="54"/>
      <c r="I53" s="54"/>
      <c r="J53" s="54"/>
    </row>
    <row r="54" spans="1:10" ht="24.95" customHeight="1">
      <c r="A54" s="241" t="s">
        <v>44</v>
      </c>
      <c r="B54" s="242"/>
      <c r="C54" s="242"/>
      <c r="D54" s="242"/>
      <c r="E54" s="242"/>
      <c r="F54" s="242"/>
      <c r="G54" s="242"/>
      <c r="H54" s="242"/>
      <c r="I54" s="242"/>
      <c r="J54" s="243"/>
    </row>
    <row r="55" spans="1:10" s="5" customFormat="1" ht="20.100000000000001" customHeight="1">
      <c r="A55" s="25" t="s">
        <v>45</v>
      </c>
      <c r="B55" s="9">
        <v>4000</v>
      </c>
      <c r="C55" s="43">
        <f>'ІV кап. інвеат. V кред. '!F7</f>
        <v>12703</v>
      </c>
      <c r="D55" s="43">
        <f>'ІV кап. інвеат. V кред. '!G7</f>
        <v>17197</v>
      </c>
      <c r="E55" s="43">
        <f>'ІV кап. інвеат. V кред. '!H7</f>
        <v>13044</v>
      </c>
      <c r="F55" s="43">
        <f>'ІV кап. інвеат. V кред. '!I7</f>
        <v>6782</v>
      </c>
      <c r="G55" s="42"/>
      <c r="H55" s="42"/>
      <c r="I55" s="42"/>
      <c r="J55" s="42"/>
    </row>
    <row r="56" spans="1:10" ht="24.95" customHeight="1">
      <c r="A56" s="222" t="s">
        <v>46</v>
      </c>
      <c r="B56" s="223"/>
      <c r="C56" s="223"/>
      <c r="D56" s="223"/>
      <c r="E56" s="223"/>
      <c r="F56" s="223"/>
      <c r="G56" s="223"/>
      <c r="H56" s="223"/>
      <c r="I56" s="223"/>
      <c r="J56" s="224"/>
    </row>
    <row r="57" spans="1:10" ht="19.5" customHeight="1">
      <c r="A57" s="132" t="s">
        <v>47</v>
      </c>
      <c r="B57" s="131"/>
      <c r="C57" s="154"/>
      <c r="D57" s="154"/>
      <c r="E57" s="154"/>
      <c r="F57" s="154"/>
      <c r="G57" s="154"/>
      <c r="H57" s="154"/>
      <c r="I57" s="154"/>
      <c r="J57" s="155"/>
    </row>
    <row r="58" spans="1:10" ht="56.25" customHeight="1">
      <c r="A58" s="37" t="s">
        <v>48</v>
      </c>
      <c r="B58" s="162">
        <v>5010</v>
      </c>
      <c r="C58" s="136">
        <f t="shared" ref="C58:J58" si="1">C46/C42</f>
        <v>1.5186108691080603E-2</v>
      </c>
      <c r="D58" s="136">
        <f t="shared" si="1"/>
        <v>1.2299798932260972E-2</v>
      </c>
      <c r="E58" s="136">
        <f t="shared" si="1"/>
        <v>1.2933226767419894E-2</v>
      </c>
      <c r="F58" s="136">
        <f t="shared" si="1"/>
        <v>1.2023759681808667E-2</v>
      </c>
      <c r="G58" s="136" t="e">
        <f t="shared" si="1"/>
        <v>#DIV/0!</v>
      </c>
      <c r="H58" s="136" t="e">
        <f t="shared" si="1"/>
        <v>#DIV/0!</v>
      </c>
      <c r="I58" s="136" t="e">
        <f t="shared" si="1"/>
        <v>#DIV/0!</v>
      </c>
      <c r="J58" s="136" t="e">
        <f t="shared" si="1"/>
        <v>#DIV/0!</v>
      </c>
    </row>
    <row r="59" spans="1:10" ht="93.75">
      <c r="A59" s="37" t="s">
        <v>49</v>
      </c>
      <c r="B59" s="162">
        <v>5011</v>
      </c>
      <c r="C59" s="136">
        <f>'I. Інф. до фін.плану'!C77/ABS('I. Інф. до фін.плану'!C24+'I. Інф. до фін.плану'!C35+'I. Інф. до фін.плану'!C58+'I. Інф. до фін.плану'!C70)</f>
        <v>8.7590804460255297E-3</v>
      </c>
      <c r="D59" s="136">
        <f>'I. Інф. до фін.плану'!D77/ABS('I. Інф. до фін.плану'!D24+'I. Інф. до фін.плану'!D35+'I. Інф. до фін.плану'!D58+'I. Інф. до фін.плану'!D70)</f>
        <v>2.161760251149726E-3</v>
      </c>
      <c r="E59" s="136">
        <f>'I. Інф. до фін.плану'!E77/ABS('I. Інф. до фін.плану'!E24+'I. Інф. до фін.плану'!E35+'I. Інф. до фін.плану'!E58+'I. Інф. до фін.плану'!E70)</f>
        <v>1.0943754859891138E-3</v>
      </c>
      <c r="F59" s="136">
        <f>'I. Інф. до фін.плану'!F77/ABS('I. Інф. до фін.плану'!F24+'I. Інф. до фін.плану'!F35+'I. Інф. до фін.плану'!F58+'I. Інф. до фін.плану'!F70)</f>
        <v>-2.5469307545120754E-3</v>
      </c>
      <c r="G59" s="137"/>
      <c r="H59" s="137"/>
      <c r="I59" s="138" t="s">
        <v>35</v>
      </c>
      <c r="J59" s="138" t="s">
        <v>35</v>
      </c>
    </row>
    <row r="60" spans="1:10" ht="234.75" customHeight="1">
      <c r="A60" s="37" t="s">
        <v>50</v>
      </c>
      <c r="B60" s="162">
        <v>5012</v>
      </c>
      <c r="C60" s="137"/>
      <c r="D60" s="136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фін.плану'!C70))-((D77-100)/100)</f>
        <v>1.0855579803294371</v>
      </c>
      <c r="E60" s="136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фін.плану'!C70))-((E77-100)/100)</f>
        <v>1.0380257690353054</v>
      </c>
      <c r="F60" s="136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фін.плану'!D70))-((F77-100)/100)</f>
        <v>1.0650180376173821</v>
      </c>
      <c r="G60" s="137"/>
      <c r="H60" s="137"/>
      <c r="I60" s="138" t="s">
        <v>35</v>
      </c>
      <c r="J60" s="138" t="s">
        <v>35</v>
      </c>
    </row>
    <row r="61" spans="1:10" ht="56.25">
      <c r="A61" s="26" t="s">
        <v>51</v>
      </c>
      <c r="B61" s="162">
        <v>5013</v>
      </c>
      <c r="C61" s="136">
        <f>C45/C42</f>
        <v>3.4968606362844351E-2</v>
      </c>
      <c r="D61" s="136">
        <f>D45/D42</f>
        <v>2.8399084795118906E-2</v>
      </c>
      <c r="E61" s="136">
        <f>E45/E42</f>
        <v>2.5910048681246821E-2</v>
      </c>
      <c r="F61" s="136">
        <f>F45/F42</f>
        <v>2.3445677203265649E-2</v>
      </c>
      <c r="G61" s="137"/>
      <c r="H61" s="137"/>
      <c r="I61" s="138" t="s">
        <v>35</v>
      </c>
      <c r="J61" s="138" t="s">
        <v>35</v>
      </c>
    </row>
    <row r="62" spans="1:10" ht="45.75" customHeight="1">
      <c r="A62" s="26" t="s">
        <v>52</v>
      </c>
      <c r="B62" s="162">
        <v>5014</v>
      </c>
      <c r="C62" s="136">
        <f>IF(AND(C46&lt;0,C99&lt;0),C46/C99*-1,C46/C99)</f>
        <v>1.1959684860529491E-2</v>
      </c>
      <c r="D62" s="136">
        <f>IF(AND(D46&lt;0,D99&lt;0),D46/D99*-1,D46/D99)</f>
        <v>1.0874362495096115E-2</v>
      </c>
      <c r="E62" s="136">
        <f>IF(AND(E46&lt;0,E99&lt;0),E46/E99*-1,E46/E99)</f>
        <v>1.0479958551175169E-2</v>
      </c>
      <c r="F62" s="136">
        <f>IF(AND(F46&lt;0,F99&lt;0),F46/F99*-1,F46/F99)</f>
        <v>1.0821440346662898E-2</v>
      </c>
      <c r="G62" s="139"/>
      <c r="H62" s="139"/>
      <c r="I62" s="140" t="s">
        <v>35</v>
      </c>
      <c r="J62" s="140" t="s">
        <v>35</v>
      </c>
    </row>
    <row r="63" spans="1:10" ht="45.75" customHeight="1">
      <c r="A63" s="37" t="s">
        <v>53</v>
      </c>
      <c r="B63" s="162">
        <v>5015</v>
      </c>
      <c r="C63" s="136">
        <f>(C46/C89)</f>
        <v>1.0629126540224567E-2</v>
      </c>
      <c r="D63" s="136">
        <f>(D46/D89)</f>
        <v>9.5425596006541002E-3</v>
      </c>
      <c r="E63" s="136">
        <f>(E46/E89)</f>
        <v>9.3670406466415477E-3</v>
      </c>
      <c r="F63" s="136">
        <f>(F46/F89)</f>
        <v>9.5648463275777723E-3</v>
      </c>
      <c r="G63" s="139"/>
      <c r="H63" s="139"/>
      <c r="I63" s="140" t="s">
        <v>35</v>
      </c>
      <c r="J63" s="140" t="s">
        <v>35</v>
      </c>
    </row>
    <row r="64" spans="1:10" ht="131.25" customHeight="1">
      <c r="A64" s="37" t="s">
        <v>54</v>
      </c>
      <c r="B64" s="162">
        <v>5016</v>
      </c>
      <c r="C64" s="137"/>
      <c r="D64" s="136">
        <f>((D42-C42)/C42)-((D77-100)/100)</f>
        <v>1.0832306906600175</v>
      </c>
      <c r="E64" s="136">
        <f>((E42-C42)/C42)-((E77-100)/100)</f>
        <v>1.0336617898879443</v>
      </c>
      <c r="F64" s="136">
        <f>((F42-D42)/D42)-((F77-100)/100)</f>
        <v>1.059862719267836</v>
      </c>
      <c r="G64" s="136">
        <f>((G42-F42)/F42)-((G77-100)/100)</f>
        <v>0</v>
      </c>
      <c r="H64" s="136" t="e">
        <f>((H42-G42)/G42)-((H77-100)/100)</f>
        <v>#DIV/0!</v>
      </c>
      <c r="I64" s="139"/>
      <c r="J64" s="139"/>
    </row>
    <row r="65" spans="1:10">
      <c r="A65" s="36" t="s">
        <v>55</v>
      </c>
      <c r="B65" s="162"/>
      <c r="C65" s="137"/>
      <c r="D65" s="137"/>
      <c r="E65" s="137"/>
      <c r="F65" s="137"/>
      <c r="G65" s="139"/>
      <c r="H65" s="139"/>
      <c r="I65" s="139"/>
      <c r="J65" s="139"/>
    </row>
    <row r="66" spans="1:10" ht="75">
      <c r="A66" s="38" t="s">
        <v>56</v>
      </c>
      <c r="B66" s="161">
        <v>5020</v>
      </c>
      <c r="C66" s="136">
        <f>C99/(C90+C92)</f>
        <v>7.9884709884709881</v>
      </c>
      <c r="D66" s="136">
        <f>D99/(D90+D92)</f>
        <v>8.3874550128534704</v>
      </c>
      <c r="E66" s="136">
        <f>E99/(E90+E92)</f>
        <v>8.7370370370370374</v>
      </c>
      <c r="F66" s="136">
        <f>F99/(F90+F92)</f>
        <v>8.8462499999999995</v>
      </c>
      <c r="G66" s="137"/>
      <c r="H66" s="137"/>
      <c r="I66" s="138" t="s">
        <v>35</v>
      </c>
      <c r="J66" s="138" t="s">
        <v>35</v>
      </c>
    </row>
    <row r="67" spans="1:10" ht="37.5">
      <c r="A67" s="26" t="s">
        <v>57</v>
      </c>
      <c r="B67" s="161">
        <v>5021</v>
      </c>
      <c r="C67" s="136" t="e">
        <f>C45/ABS('I. Інф. до фін.плану'!C81)</f>
        <v>#VALUE!</v>
      </c>
      <c r="D67" s="136" t="e">
        <f>D45/ABS('I. Інф. до фін.плану'!D81)</f>
        <v>#VALUE!</v>
      </c>
      <c r="E67" s="136" t="e">
        <f>E45/ABS('I. Інф. до фін.плану'!E81)</f>
        <v>#VALUE!</v>
      </c>
      <c r="F67" s="136" t="e">
        <f>F45/ABS('I. Інф. до фін.плану'!F81)</f>
        <v>#DIV/0!</v>
      </c>
      <c r="G67" s="137"/>
      <c r="H67" s="137"/>
      <c r="I67" s="138" t="s">
        <v>35</v>
      </c>
      <c r="J67" s="138" t="s">
        <v>35</v>
      </c>
    </row>
    <row r="68" spans="1:10" ht="93.75">
      <c r="A68" s="26" t="s">
        <v>58</v>
      </c>
      <c r="B68" s="161">
        <v>5022</v>
      </c>
      <c r="C68" s="136">
        <f>((C93+C91)-(C88+C87))/C45</f>
        <v>-3.3200171821305844</v>
      </c>
      <c r="D68" s="136">
        <f>((D93+D91)-(D88+D87))/D45</f>
        <v>-2.34912109375</v>
      </c>
      <c r="E68" s="136">
        <f>((E93+E91)-(E88+E87))/E45</f>
        <v>-2.6982613572630396</v>
      </c>
      <c r="F68" s="136">
        <f>((F93+F91)-(F88+F87))/F45</f>
        <v>-27.371651785714285</v>
      </c>
      <c r="G68" s="137"/>
      <c r="H68" s="137"/>
      <c r="I68" s="138" t="s">
        <v>35</v>
      </c>
      <c r="J68" s="138" t="s">
        <v>35</v>
      </c>
    </row>
    <row r="69" spans="1:10" ht="63" customHeight="1">
      <c r="A69" s="26" t="s">
        <v>59</v>
      </c>
      <c r="B69" s="161">
        <v>5023</v>
      </c>
      <c r="C69" s="136">
        <f>(C93+C91)/C99</f>
        <v>0</v>
      </c>
      <c r="D69" s="136">
        <f>(D93+D91)/D99</f>
        <v>0</v>
      </c>
      <c r="E69" s="136">
        <f>(E93+E91)/E99</f>
        <v>0</v>
      </c>
      <c r="F69" s="136">
        <f>(F93+F91)/F99</f>
        <v>0</v>
      </c>
      <c r="G69" s="137"/>
      <c r="H69" s="137"/>
      <c r="I69" s="138" t="s">
        <v>35</v>
      </c>
      <c r="J69" s="138" t="s">
        <v>35</v>
      </c>
    </row>
    <row r="70" spans="1:10" ht="75">
      <c r="A70" s="26" t="s">
        <v>60</v>
      </c>
      <c r="B70" s="161">
        <v>5024</v>
      </c>
      <c r="C70" s="136">
        <f>(C90+C92)/C89</f>
        <v>0.11125362715000631</v>
      </c>
      <c r="D70" s="136">
        <f>(D90+D92)/D89</f>
        <v>0.10462389190119632</v>
      </c>
      <c r="E70" s="136">
        <f>(E90+E92)/E89</f>
        <v>0.1023007135790515</v>
      </c>
      <c r="F70" s="136">
        <f>(F90+F92)/F89</f>
        <v>9.9915696131389134E-2</v>
      </c>
      <c r="G70" s="139"/>
      <c r="H70" s="139"/>
      <c r="I70" s="140" t="s">
        <v>35</v>
      </c>
      <c r="J70" s="140" t="s">
        <v>35</v>
      </c>
    </row>
    <row r="71" spans="1:10">
      <c r="A71" s="36" t="s">
        <v>61</v>
      </c>
      <c r="B71" s="161"/>
      <c r="C71" s="137"/>
      <c r="D71" s="137"/>
      <c r="E71" s="137"/>
      <c r="F71" s="137"/>
      <c r="G71" s="139"/>
      <c r="H71" s="139"/>
      <c r="I71" s="140"/>
      <c r="J71" s="140"/>
    </row>
    <row r="72" spans="1:10" ht="58.5" customHeight="1">
      <c r="A72" s="26" t="s">
        <v>62</v>
      </c>
      <c r="B72" s="161">
        <v>5030</v>
      </c>
      <c r="C72" s="136">
        <f>C83/C92</f>
        <v>2.2180009474182851</v>
      </c>
      <c r="D72" s="136">
        <f>D83/D92</f>
        <v>2.3906426735218509</v>
      </c>
      <c r="E72" s="136">
        <f>E83/E92</f>
        <v>2.418827160493827</v>
      </c>
      <c r="F72" s="136">
        <f>F83/F92</f>
        <v>2.6520833333333331</v>
      </c>
      <c r="G72" s="139"/>
      <c r="H72" s="139"/>
      <c r="I72" s="140" t="s">
        <v>35</v>
      </c>
      <c r="J72" s="140" t="s">
        <v>35</v>
      </c>
    </row>
    <row r="73" spans="1:10" ht="56.25">
      <c r="A73" s="26" t="s">
        <v>63</v>
      </c>
      <c r="B73" s="161">
        <v>5031</v>
      </c>
      <c r="C73" s="136">
        <f>(C83-C84)/C92</f>
        <v>0.96286120322122215</v>
      </c>
      <c r="D73" s="136">
        <f>(D83-D84)/D92</f>
        <v>2.3906426735218509</v>
      </c>
      <c r="E73" s="136">
        <f>(E83-E84)/E92</f>
        <v>2.418827160493827</v>
      </c>
      <c r="F73" s="136">
        <f>(F83-F84)/F92</f>
        <v>2.6520833333333331</v>
      </c>
      <c r="G73" s="139"/>
      <c r="H73" s="139"/>
      <c r="I73" s="140" t="s">
        <v>35</v>
      </c>
      <c r="J73" s="140" t="s">
        <v>35</v>
      </c>
    </row>
    <row r="74" spans="1:10" ht="56.25">
      <c r="A74" s="26" t="s">
        <v>64</v>
      </c>
      <c r="B74" s="161">
        <v>5032</v>
      </c>
      <c r="C74" s="136">
        <f>(C88+C87)/C92</f>
        <v>0.7322595926101374</v>
      </c>
      <c r="D74" s="136">
        <f>(D88+D87)/D92</f>
        <v>0.49470437017994856</v>
      </c>
      <c r="E74" s="136">
        <f>(E88+E87)/E92</f>
        <v>0.49495884773662552</v>
      </c>
      <c r="F74" s="136">
        <f>(F88+F87)/F92</f>
        <v>5.109375</v>
      </c>
      <c r="G74" s="139"/>
      <c r="H74" s="139"/>
      <c r="I74" s="140" t="s">
        <v>35</v>
      </c>
      <c r="J74" s="140" t="s">
        <v>35</v>
      </c>
    </row>
    <row r="75" spans="1:10" ht="75">
      <c r="A75" s="26" t="s">
        <v>65</v>
      </c>
      <c r="B75" s="161">
        <v>5033</v>
      </c>
      <c r="C75" s="136">
        <f>C85*365/C42</f>
        <v>3.4156727851713882</v>
      </c>
      <c r="D75" s="136">
        <f>D85*365/D42</f>
        <v>2.0650350135200721</v>
      </c>
      <c r="E75" s="136">
        <f>E85*365/E42</f>
        <v>1.4904453970791252</v>
      </c>
      <c r="F75" s="136">
        <f>F85*365/F42</f>
        <v>2.5930892819761358</v>
      </c>
      <c r="G75" s="139"/>
      <c r="H75" s="139"/>
      <c r="I75" s="140" t="s">
        <v>35</v>
      </c>
      <c r="J75" s="140" t="s">
        <v>35</v>
      </c>
    </row>
    <row r="76" spans="1:10" ht="75">
      <c r="A76" s="26" t="s">
        <v>66</v>
      </c>
      <c r="B76" s="161">
        <v>5034</v>
      </c>
      <c r="C76" s="136">
        <f>C94*365/ABS(C43)</f>
        <v>0.61906377204884666</v>
      </c>
      <c r="D76" s="136">
        <f>D94*365/ABS(D43)</f>
        <v>1.9156752974107767</v>
      </c>
      <c r="E76" s="136">
        <f>E94*365/ABS(E43)</f>
        <v>1.9802449148309536</v>
      </c>
      <c r="F76" s="136">
        <f>F94*365/ABS(F43)</f>
        <v>1.838906732161975</v>
      </c>
      <c r="G76" s="139"/>
      <c r="H76" s="139"/>
      <c r="I76" s="140" t="s">
        <v>35</v>
      </c>
      <c r="J76" s="140" t="s">
        <v>35</v>
      </c>
    </row>
    <row r="77" spans="1:10" ht="37.5">
      <c r="A77" s="26" t="s">
        <v>67</v>
      </c>
      <c r="B77" s="161">
        <v>5040</v>
      </c>
      <c r="C77" s="141"/>
      <c r="D77" s="141"/>
      <c r="E77" s="141"/>
      <c r="F77" s="141"/>
      <c r="G77" s="142"/>
      <c r="H77" s="142"/>
      <c r="I77" s="143" t="s">
        <v>35</v>
      </c>
      <c r="J77" s="143" t="s">
        <v>35</v>
      </c>
    </row>
    <row r="78" spans="1:10" ht="24.95" customHeight="1">
      <c r="A78" s="228" t="s">
        <v>68</v>
      </c>
      <c r="B78" s="225"/>
      <c r="C78" s="225"/>
      <c r="D78" s="225"/>
      <c r="E78" s="225"/>
      <c r="F78" s="225"/>
      <c r="G78" s="225"/>
      <c r="H78" s="225"/>
      <c r="I78" s="225"/>
      <c r="J78" s="225"/>
    </row>
    <row r="79" spans="1:10" ht="18.75" customHeight="1">
      <c r="A79" s="26" t="s">
        <v>69</v>
      </c>
      <c r="B79" s="153">
        <v>6000</v>
      </c>
      <c r="C79" s="30">
        <v>71705</v>
      </c>
      <c r="D79" s="30">
        <v>69703</v>
      </c>
      <c r="E79" s="30">
        <v>71503</v>
      </c>
      <c r="F79" s="30">
        <v>70621</v>
      </c>
      <c r="G79" s="10" t="s">
        <v>35</v>
      </c>
      <c r="H79" s="10" t="s">
        <v>35</v>
      </c>
      <c r="I79" s="10" t="s">
        <v>35</v>
      </c>
      <c r="J79" s="10" t="s">
        <v>35</v>
      </c>
    </row>
    <row r="80" spans="1:10" ht="18.75" customHeight="1">
      <c r="A80" s="26" t="s">
        <v>70</v>
      </c>
      <c r="B80" s="153">
        <v>6001</v>
      </c>
      <c r="C80" s="43">
        <f>C81-C82</f>
        <v>71498</v>
      </c>
      <c r="D80" s="43">
        <f>D81-D82</f>
        <v>69463</v>
      </c>
      <c r="E80" s="43">
        <f>E81-E82</f>
        <v>83146</v>
      </c>
      <c r="F80" s="43">
        <f>F81-F82</f>
        <v>83968</v>
      </c>
      <c r="G80" s="10" t="s">
        <v>35</v>
      </c>
      <c r="H80" s="10" t="s">
        <v>35</v>
      </c>
      <c r="I80" s="10" t="s">
        <v>35</v>
      </c>
      <c r="J80" s="10" t="s">
        <v>35</v>
      </c>
    </row>
    <row r="81" spans="1:10" ht="18.75" customHeight="1">
      <c r="A81" s="26" t="s">
        <v>71</v>
      </c>
      <c r="B81" s="153">
        <v>6002</v>
      </c>
      <c r="C81" s="30">
        <v>81338</v>
      </c>
      <c r="D81" s="30">
        <v>78017</v>
      </c>
      <c r="E81" s="30">
        <v>94305</v>
      </c>
      <c r="F81" s="30">
        <v>96024</v>
      </c>
      <c r="G81" s="10" t="s">
        <v>35</v>
      </c>
      <c r="H81" s="10" t="s">
        <v>35</v>
      </c>
      <c r="I81" s="10" t="s">
        <v>35</v>
      </c>
      <c r="J81" s="10" t="s">
        <v>35</v>
      </c>
    </row>
    <row r="82" spans="1:10" ht="18.75" customHeight="1">
      <c r="A82" s="26" t="s">
        <v>72</v>
      </c>
      <c r="B82" s="153">
        <v>6003</v>
      </c>
      <c r="C82" s="30">
        <v>9840</v>
      </c>
      <c r="D82" s="30">
        <v>8554</v>
      </c>
      <c r="E82" s="30">
        <v>11159</v>
      </c>
      <c r="F82" s="30">
        <v>12056</v>
      </c>
      <c r="G82" s="10" t="s">
        <v>35</v>
      </c>
      <c r="H82" s="10" t="s">
        <v>35</v>
      </c>
      <c r="I82" s="10" t="s">
        <v>35</v>
      </c>
      <c r="J82" s="10" t="s">
        <v>35</v>
      </c>
    </row>
    <row r="83" spans="1:10" ht="18.75" customHeight="1">
      <c r="A83" s="26" t="s">
        <v>73</v>
      </c>
      <c r="B83" s="153">
        <v>6010</v>
      </c>
      <c r="C83" s="30">
        <v>23411</v>
      </c>
      <c r="D83" s="30">
        <v>23249</v>
      </c>
      <c r="E83" s="30">
        <v>23511</v>
      </c>
      <c r="F83" s="30">
        <v>25460</v>
      </c>
      <c r="G83" s="10" t="s">
        <v>35</v>
      </c>
      <c r="H83" s="10" t="s">
        <v>35</v>
      </c>
      <c r="I83" s="10" t="s">
        <v>35</v>
      </c>
      <c r="J83" s="10" t="s">
        <v>35</v>
      </c>
    </row>
    <row r="84" spans="1:10" ht="18.75" customHeight="1">
      <c r="A84" s="26" t="s">
        <v>74</v>
      </c>
      <c r="B84" s="153">
        <v>6011</v>
      </c>
      <c r="C84" s="30">
        <v>13248</v>
      </c>
      <c r="D84" s="30"/>
      <c r="E84" s="30"/>
      <c r="F84" s="30"/>
      <c r="G84" s="10" t="s">
        <v>35</v>
      </c>
      <c r="H84" s="10" t="s">
        <v>35</v>
      </c>
      <c r="I84" s="10" t="s">
        <v>35</v>
      </c>
      <c r="J84" s="10" t="s">
        <v>35</v>
      </c>
    </row>
    <row r="85" spans="1:10" ht="18.75" customHeight="1">
      <c r="A85" s="26" t="s">
        <v>75</v>
      </c>
      <c r="B85" s="153">
        <v>6012</v>
      </c>
      <c r="C85" s="30">
        <v>623</v>
      </c>
      <c r="D85" s="30">
        <v>408</v>
      </c>
      <c r="E85" s="30">
        <v>281</v>
      </c>
      <c r="F85" s="30">
        <v>543</v>
      </c>
      <c r="G85" s="10" t="s">
        <v>35</v>
      </c>
      <c r="H85" s="10" t="s">
        <v>35</v>
      </c>
      <c r="I85" s="10" t="s">
        <v>35</v>
      </c>
      <c r="J85" s="10" t="s">
        <v>35</v>
      </c>
    </row>
    <row r="86" spans="1:10" ht="18.600000000000001" customHeight="1">
      <c r="A86" s="26" t="s">
        <v>76</v>
      </c>
      <c r="B86" s="153">
        <v>6013</v>
      </c>
      <c r="C86" s="30">
        <v>747</v>
      </c>
      <c r="D86" s="30"/>
      <c r="E86" s="30"/>
      <c r="F86" s="30">
        <v>160</v>
      </c>
      <c r="G86" s="10" t="s">
        <v>35</v>
      </c>
      <c r="H86" s="10" t="s">
        <v>35</v>
      </c>
      <c r="I86" s="10" t="s">
        <v>35</v>
      </c>
      <c r="J86" s="10" t="s">
        <v>35</v>
      </c>
    </row>
    <row r="87" spans="1:10" ht="18.600000000000001" customHeight="1">
      <c r="A87" s="26" t="s">
        <v>77</v>
      </c>
      <c r="B87" s="153">
        <v>6014</v>
      </c>
      <c r="C87" s="30"/>
      <c r="D87" s="30"/>
      <c r="E87" s="30"/>
      <c r="F87" s="30"/>
      <c r="G87" s="10" t="s">
        <v>35</v>
      </c>
      <c r="H87" s="10" t="s">
        <v>35</v>
      </c>
      <c r="I87" s="10" t="s">
        <v>35</v>
      </c>
      <c r="J87" s="10" t="s">
        <v>35</v>
      </c>
    </row>
    <row r="88" spans="1:10" ht="18.600000000000001" customHeight="1">
      <c r="A88" s="26" t="s">
        <v>78</v>
      </c>
      <c r="B88" s="153">
        <v>6015</v>
      </c>
      <c r="C88" s="30">
        <v>7729</v>
      </c>
      <c r="D88" s="30">
        <v>4811</v>
      </c>
      <c r="E88" s="30">
        <v>4811</v>
      </c>
      <c r="F88" s="30">
        <v>49050</v>
      </c>
      <c r="G88" s="10" t="s">
        <v>35</v>
      </c>
      <c r="H88" s="10" t="s">
        <v>35</v>
      </c>
      <c r="I88" s="10" t="s">
        <v>35</v>
      </c>
      <c r="J88" s="10" t="s">
        <v>35</v>
      </c>
    </row>
    <row r="89" spans="1:10" s="5" customFormat="1" ht="20.100000000000001" customHeight="1">
      <c r="A89" s="25" t="s">
        <v>79</v>
      </c>
      <c r="B89" s="150">
        <v>6020</v>
      </c>
      <c r="C89" s="42">
        <f>C79+C83</f>
        <v>95116</v>
      </c>
      <c r="D89" s="42">
        <f t="shared" ref="D89:F89" si="2">D79+D83</f>
        <v>92952</v>
      </c>
      <c r="E89" s="42">
        <f t="shared" si="2"/>
        <v>95014</v>
      </c>
      <c r="F89" s="42">
        <f t="shared" si="2"/>
        <v>96081</v>
      </c>
      <c r="G89" s="41" t="s">
        <v>35</v>
      </c>
      <c r="H89" s="41" t="s">
        <v>35</v>
      </c>
      <c r="I89" s="41" t="s">
        <v>35</v>
      </c>
      <c r="J89" s="41" t="s">
        <v>35</v>
      </c>
    </row>
    <row r="90" spans="1:10" ht="18.600000000000001" customHeight="1">
      <c r="A90" s="26" t="s">
        <v>80</v>
      </c>
      <c r="B90" s="153">
        <v>6030</v>
      </c>
      <c r="C90" s="30">
        <v>27</v>
      </c>
      <c r="D90" s="30"/>
      <c r="E90" s="30"/>
      <c r="F90" s="30"/>
      <c r="G90" s="10" t="s">
        <v>35</v>
      </c>
      <c r="H90" s="10" t="s">
        <v>35</v>
      </c>
      <c r="I90" s="10" t="s">
        <v>35</v>
      </c>
      <c r="J90" s="10" t="s">
        <v>35</v>
      </c>
    </row>
    <row r="91" spans="1:10" ht="18.600000000000001" customHeight="1">
      <c r="A91" s="26" t="s">
        <v>81</v>
      </c>
      <c r="B91" s="153">
        <v>6031</v>
      </c>
      <c r="C91" s="30"/>
      <c r="D91" s="30"/>
      <c r="E91" s="30"/>
      <c r="F91" s="30"/>
      <c r="G91" s="10" t="s">
        <v>35</v>
      </c>
      <c r="H91" s="10" t="s">
        <v>35</v>
      </c>
      <c r="I91" s="10" t="s">
        <v>35</v>
      </c>
      <c r="J91" s="10" t="s">
        <v>35</v>
      </c>
    </row>
    <row r="92" spans="1:10" ht="18.600000000000001" customHeight="1">
      <c r="A92" s="26" t="s">
        <v>82</v>
      </c>
      <c r="B92" s="153">
        <v>6040</v>
      </c>
      <c r="C92" s="30">
        <v>10555</v>
      </c>
      <c r="D92" s="30">
        <v>9725</v>
      </c>
      <c r="E92" s="30">
        <v>9720</v>
      </c>
      <c r="F92" s="30">
        <v>9600</v>
      </c>
      <c r="G92" s="10" t="s">
        <v>35</v>
      </c>
      <c r="H92" s="10" t="s">
        <v>35</v>
      </c>
      <c r="I92" s="10" t="s">
        <v>35</v>
      </c>
      <c r="J92" s="10" t="s">
        <v>35</v>
      </c>
    </row>
    <row r="93" spans="1:10" ht="18.600000000000001" customHeight="1">
      <c r="A93" s="26" t="s">
        <v>83</v>
      </c>
      <c r="B93" s="153">
        <v>6041</v>
      </c>
      <c r="C93" s="30"/>
      <c r="D93" s="30"/>
      <c r="E93" s="30"/>
      <c r="F93" s="30"/>
      <c r="G93" s="10" t="s">
        <v>35</v>
      </c>
      <c r="H93" s="10" t="s">
        <v>35</v>
      </c>
      <c r="I93" s="10" t="s">
        <v>35</v>
      </c>
      <c r="J93" s="10" t="s">
        <v>35</v>
      </c>
    </row>
    <row r="94" spans="1:10" ht="18.75" customHeight="1">
      <c r="A94" s="26" t="s">
        <v>84</v>
      </c>
      <c r="B94" s="153">
        <v>6042</v>
      </c>
      <c r="C94" s="30">
        <v>95</v>
      </c>
      <c r="D94" s="30">
        <v>315</v>
      </c>
      <c r="E94" s="30">
        <v>315</v>
      </c>
      <c r="F94" s="30">
        <v>320</v>
      </c>
      <c r="G94" s="10" t="s">
        <v>35</v>
      </c>
      <c r="H94" s="10" t="s">
        <v>35</v>
      </c>
      <c r="I94" s="10" t="s">
        <v>35</v>
      </c>
      <c r="J94" s="10" t="s">
        <v>35</v>
      </c>
    </row>
    <row r="95" spans="1:10" ht="19.5" customHeight="1">
      <c r="A95" s="26" t="s">
        <v>85</v>
      </c>
      <c r="B95" s="153">
        <v>6043</v>
      </c>
      <c r="C95" s="30">
        <v>419</v>
      </c>
      <c r="D95" s="30">
        <v>850</v>
      </c>
      <c r="E95" s="30">
        <v>850</v>
      </c>
      <c r="F95" s="30">
        <v>542</v>
      </c>
      <c r="G95" s="10" t="s">
        <v>35</v>
      </c>
      <c r="H95" s="10" t="s">
        <v>35</v>
      </c>
      <c r="I95" s="10" t="s">
        <v>35</v>
      </c>
      <c r="J95" s="10" t="s">
        <v>35</v>
      </c>
    </row>
    <row r="96" spans="1:10" s="5" customFormat="1" ht="18.75" customHeight="1">
      <c r="A96" s="25" t="s">
        <v>86</v>
      </c>
      <c r="B96" s="150">
        <v>6050</v>
      </c>
      <c r="C96" s="42">
        <f>C90+C92</f>
        <v>10582</v>
      </c>
      <c r="D96" s="42">
        <f t="shared" ref="D96:F96" si="3">D90+D92</f>
        <v>9725</v>
      </c>
      <c r="E96" s="42">
        <f t="shared" si="3"/>
        <v>9720</v>
      </c>
      <c r="F96" s="42">
        <f t="shared" si="3"/>
        <v>9600</v>
      </c>
      <c r="G96" s="41" t="s">
        <v>35</v>
      </c>
      <c r="H96" s="41" t="s">
        <v>35</v>
      </c>
      <c r="I96" s="41" t="s">
        <v>35</v>
      </c>
      <c r="J96" s="41" t="s">
        <v>35</v>
      </c>
    </row>
    <row r="97" spans="1:10" ht="18.75" customHeight="1">
      <c r="A97" s="26" t="s">
        <v>87</v>
      </c>
      <c r="B97" s="153">
        <v>6060</v>
      </c>
      <c r="C97" s="30"/>
      <c r="D97" s="30"/>
      <c r="E97" s="30"/>
      <c r="F97" s="30"/>
      <c r="G97" s="10" t="s">
        <v>35</v>
      </c>
      <c r="H97" s="10" t="s">
        <v>35</v>
      </c>
      <c r="I97" s="10" t="s">
        <v>35</v>
      </c>
      <c r="J97" s="10" t="s">
        <v>35</v>
      </c>
    </row>
    <row r="98" spans="1:10" ht="18.75" customHeight="1">
      <c r="A98" s="26" t="s">
        <v>88</v>
      </c>
      <c r="B98" s="153">
        <v>6070</v>
      </c>
      <c r="C98" s="30"/>
      <c r="D98" s="30"/>
      <c r="E98" s="30"/>
      <c r="F98" s="30"/>
      <c r="G98" s="10" t="s">
        <v>35</v>
      </c>
      <c r="H98" s="10" t="s">
        <v>35</v>
      </c>
      <c r="I98" s="10" t="s">
        <v>35</v>
      </c>
      <c r="J98" s="10" t="s">
        <v>35</v>
      </c>
    </row>
    <row r="99" spans="1:10" s="5" customFormat="1" ht="18.75" customHeight="1">
      <c r="A99" s="25" t="s">
        <v>89</v>
      </c>
      <c r="B99" s="150">
        <v>6080</v>
      </c>
      <c r="C99" s="42">
        <v>84534</v>
      </c>
      <c r="D99" s="42">
        <v>81568</v>
      </c>
      <c r="E99" s="42">
        <v>84924</v>
      </c>
      <c r="F99" s="42">
        <v>84924</v>
      </c>
      <c r="G99" s="41" t="s">
        <v>35</v>
      </c>
      <c r="H99" s="41" t="s">
        <v>35</v>
      </c>
      <c r="I99" s="41" t="s">
        <v>35</v>
      </c>
      <c r="J99" s="41" t="s">
        <v>35</v>
      </c>
    </row>
    <row r="100" spans="1:10" s="5" customFormat="1" ht="27" customHeight="1">
      <c r="A100" s="225" t="s">
        <v>90</v>
      </c>
      <c r="B100" s="225"/>
      <c r="C100" s="225"/>
      <c r="D100" s="225"/>
      <c r="E100" s="225"/>
      <c r="F100" s="225"/>
      <c r="G100" s="225"/>
      <c r="H100" s="225"/>
      <c r="I100" s="225"/>
      <c r="J100" s="225"/>
    </row>
    <row r="101" spans="1:10" s="5" customFormat="1" ht="18.75" customHeight="1">
      <c r="A101" s="111" t="s">
        <v>91</v>
      </c>
      <c r="B101" s="151">
        <v>7000</v>
      </c>
      <c r="C101" s="150"/>
      <c r="D101" s="150"/>
      <c r="E101" s="150"/>
      <c r="F101" s="43">
        <f>'ІV кап. інвеат. V кред. '!C37</f>
        <v>0</v>
      </c>
      <c r="G101" s="150"/>
      <c r="H101" s="150"/>
      <c r="I101" s="150"/>
      <c r="J101" s="150"/>
    </row>
    <row r="102" spans="1:10" s="5" customFormat="1" ht="18.75" customHeight="1">
      <c r="A102" s="36" t="s">
        <v>92</v>
      </c>
      <c r="B102" s="112" t="s">
        <v>93</v>
      </c>
      <c r="C102" s="43">
        <f>SUM(C103:C105)</f>
        <v>0</v>
      </c>
      <c r="D102" s="43">
        <f>SUM(D103:D105)</f>
        <v>0</v>
      </c>
      <c r="E102" s="43">
        <f>SUM(E103:E105)</f>
        <v>0</v>
      </c>
      <c r="F102" s="43">
        <f>SUM(F103:F105)</f>
        <v>0</v>
      </c>
      <c r="G102" s="42"/>
      <c r="H102" s="42"/>
      <c r="I102" s="42"/>
      <c r="J102" s="42"/>
    </row>
    <row r="103" spans="1:10" s="5" customFormat="1" ht="18.75" customHeight="1">
      <c r="A103" s="26" t="s">
        <v>94</v>
      </c>
      <c r="B103" s="113" t="s">
        <v>95</v>
      </c>
      <c r="C103" s="46"/>
      <c r="D103" s="46"/>
      <c r="E103" s="46"/>
      <c r="F103" s="30">
        <f>'ІV кап. інвеат. V кред. '!E28</f>
        <v>0</v>
      </c>
      <c r="G103" s="30" t="s">
        <v>35</v>
      </c>
      <c r="H103" s="30" t="s">
        <v>35</v>
      </c>
      <c r="I103" s="30" t="s">
        <v>35</v>
      </c>
      <c r="J103" s="30" t="s">
        <v>35</v>
      </c>
    </row>
    <row r="104" spans="1:10" s="5" customFormat="1" ht="18.75" customHeight="1">
      <c r="A104" s="26" t="s">
        <v>96</v>
      </c>
      <c r="B104" s="113" t="s">
        <v>97</v>
      </c>
      <c r="C104" s="30"/>
      <c r="D104" s="30"/>
      <c r="E104" s="30"/>
      <c r="F104" s="30">
        <f>'ІV кап. інвеат. V кред. '!E31</f>
        <v>0</v>
      </c>
      <c r="G104" s="30" t="s">
        <v>35</v>
      </c>
      <c r="H104" s="30" t="s">
        <v>35</v>
      </c>
      <c r="I104" s="30" t="s">
        <v>35</v>
      </c>
      <c r="J104" s="30" t="s">
        <v>35</v>
      </c>
    </row>
    <row r="105" spans="1:10" s="5" customFormat="1" ht="18.75" customHeight="1">
      <c r="A105" s="26" t="s">
        <v>98</v>
      </c>
      <c r="B105" s="113" t="s">
        <v>99</v>
      </c>
      <c r="C105" s="30"/>
      <c r="D105" s="30"/>
      <c r="E105" s="30"/>
      <c r="F105" s="30">
        <f>'ІV кап. інвеат. V кред. '!E34</f>
        <v>0</v>
      </c>
      <c r="G105" s="30" t="s">
        <v>35</v>
      </c>
      <c r="H105" s="30" t="s">
        <v>35</v>
      </c>
      <c r="I105" s="30" t="s">
        <v>35</v>
      </c>
      <c r="J105" s="30" t="s">
        <v>35</v>
      </c>
    </row>
    <row r="106" spans="1:10" s="5" customFormat="1" ht="18.75" customHeight="1">
      <c r="A106" s="25" t="s">
        <v>100</v>
      </c>
      <c r="B106" s="114" t="s">
        <v>101</v>
      </c>
      <c r="C106" s="43">
        <f>SUM(C107:C109)</f>
        <v>0</v>
      </c>
      <c r="D106" s="43">
        <f>SUM(D107:D109)</f>
        <v>0</v>
      </c>
      <c r="E106" s="43">
        <f>SUM(E107:E109)</f>
        <v>0</v>
      </c>
      <c r="F106" s="43">
        <f>SUM(F107:F109)</f>
        <v>0</v>
      </c>
      <c r="G106" s="42"/>
      <c r="H106" s="42"/>
      <c r="I106" s="42"/>
      <c r="J106" s="42"/>
    </row>
    <row r="107" spans="1:10" s="5" customFormat="1" ht="18.75" customHeight="1">
      <c r="A107" s="26" t="s">
        <v>94</v>
      </c>
      <c r="B107" s="113" t="s">
        <v>102</v>
      </c>
      <c r="C107" s="30"/>
      <c r="D107" s="30"/>
      <c r="E107" s="30"/>
      <c r="F107" s="30" t="str">
        <f>'ІV кап. інвеат. V кред. '!F28</f>
        <v>(    )</v>
      </c>
      <c r="G107" s="30" t="s">
        <v>35</v>
      </c>
      <c r="H107" s="30" t="s">
        <v>35</v>
      </c>
      <c r="I107" s="30" t="s">
        <v>35</v>
      </c>
      <c r="J107" s="30" t="s">
        <v>35</v>
      </c>
    </row>
    <row r="108" spans="1:10" s="5" customFormat="1" ht="18.75" customHeight="1">
      <c r="A108" s="26" t="s">
        <v>96</v>
      </c>
      <c r="B108" s="113" t="s">
        <v>103</v>
      </c>
      <c r="C108" s="30"/>
      <c r="D108" s="30"/>
      <c r="E108" s="30"/>
      <c r="F108" s="30" t="str">
        <f>'ІV кап. інвеат. V кред. '!F31</f>
        <v>(    )</v>
      </c>
      <c r="G108" s="30" t="s">
        <v>35</v>
      </c>
      <c r="H108" s="30" t="s">
        <v>35</v>
      </c>
      <c r="I108" s="30" t="s">
        <v>35</v>
      </c>
      <c r="J108" s="30" t="s">
        <v>35</v>
      </c>
    </row>
    <row r="109" spans="1:10" ht="18.75" customHeight="1">
      <c r="A109" s="26" t="s">
        <v>98</v>
      </c>
      <c r="B109" s="113" t="s">
        <v>104</v>
      </c>
      <c r="C109" s="30"/>
      <c r="D109" s="30"/>
      <c r="E109" s="30"/>
      <c r="F109" s="30" t="str">
        <f>'ІV кап. інвеат. V кред. '!F34</f>
        <v>(    )</v>
      </c>
      <c r="G109" s="30" t="s">
        <v>35</v>
      </c>
      <c r="H109" s="30" t="s">
        <v>35</v>
      </c>
      <c r="I109" s="30" t="s">
        <v>35</v>
      </c>
      <c r="J109" s="30" t="s">
        <v>35</v>
      </c>
    </row>
    <row r="110" spans="1:10" ht="18.75" customHeight="1">
      <c r="A110" s="115" t="s">
        <v>105</v>
      </c>
      <c r="B110" s="151">
        <v>7030</v>
      </c>
      <c r="C110" s="42"/>
      <c r="D110" s="42"/>
      <c r="E110" s="42"/>
      <c r="F110" s="43">
        <f>'ІV кап. інвеат. V кред. '!L37</f>
        <v>0</v>
      </c>
      <c r="G110" s="42"/>
      <c r="H110" s="42"/>
      <c r="I110" s="42"/>
      <c r="J110" s="42"/>
    </row>
    <row r="111" spans="1:10" ht="27" customHeight="1">
      <c r="A111" s="225" t="s">
        <v>106</v>
      </c>
      <c r="B111" s="225"/>
      <c r="C111" s="225"/>
      <c r="D111" s="225"/>
      <c r="E111" s="225"/>
      <c r="F111" s="225"/>
      <c r="G111" s="225"/>
      <c r="H111" s="225"/>
      <c r="I111" s="225"/>
      <c r="J111" s="225"/>
    </row>
    <row r="112" spans="1:10" s="14" customFormat="1" ht="60.75" customHeight="1">
      <c r="A112" s="126" t="s">
        <v>107</v>
      </c>
      <c r="B112" s="51" t="s">
        <v>108</v>
      </c>
      <c r="C112" s="43">
        <f>SUM(C113:C117)</f>
        <v>147</v>
      </c>
      <c r="D112" s="43">
        <f>SUM(D113:D117)</f>
        <v>162</v>
      </c>
      <c r="E112" s="43">
        <f>SUM(E113:E117)</f>
        <v>172</v>
      </c>
      <c r="F112" s="43">
        <f>SUM(F113:F117)</f>
        <v>172</v>
      </c>
      <c r="G112" s="41"/>
      <c r="H112" s="41"/>
      <c r="I112" s="41"/>
      <c r="J112" s="41"/>
    </row>
    <row r="113" spans="1:14" s="14" customFormat="1" ht="18.75" customHeight="1">
      <c r="A113" s="127" t="s">
        <v>109</v>
      </c>
      <c r="B113" s="39" t="s">
        <v>110</v>
      </c>
      <c r="C113" s="30"/>
      <c r="D113" s="30"/>
      <c r="E113" s="30"/>
      <c r="F113" s="30"/>
      <c r="G113" s="10" t="s">
        <v>35</v>
      </c>
      <c r="H113" s="10" t="s">
        <v>35</v>
      </c>
      <c r="I113" s="10" t="s">
        <v>35</v>
      </c>
      <c r="J113" s="10" t="s">
        <v>35</v>
      </c>
    </row>
    <row r="114" spans="1:14" s="14" customFormat="1" ht="18.75" customHeight="1">
      <c r="A114" s="127" t="s">
        <v>111</v>
      </c>
      <c r="B114" s="39" t="s">
        <v>112</v>
      </c>
      <c r="C114" s="30"/>
      <c r="D114" s="30"/>
      <c r="E114" s="30"/>
      <c r="F114" s="30"/>
      <c r="G114" s="10" t="s">
        <v>35</v>
      </c>
      <c r="H114" s="10" t="s">
        <v>35</v>
      </c>
      <c r="I114" s="10" t="s">
        <v>35</v>
      </c>
      <c r="J114" s="10" t="s">
        <v>35</v>
      </c>
    </row>
    <row r="115" spans="1:14" s="14" customFormat="1" ht="18.75" customHeight="1">
      <c r="A115" s="56" t="s">
        <v>113</v>
      </c>
      <c r="B115" s="39" t="s">
        <v>114</v>
      </c>
      <c r="C115" s="30">
        <v>1</v>
      </c>
      <c r="D115" s="30">
        <v>1</v>
      </c>
      <c r="E115" s="30">
        <v>1</v>
      </c>
      <c r="F115" s="30">
        <v>1</v>
      </c>
      <c r="G115" s="10" t="s">
        <v>35</v>
      </c>
      <c r="H115" s="10" t="s">
        <v>35</v>
      </c>
      <c r="I115" s="10" t="s">
        <v>35</v>
      </c>
      <c r="J115" s="10" t="s">
        <v>35</v>
      </c>
    </row>
    <row r="116" spans="1:14" s="14" customFormat="1" ht="18.75" customHeight="1">
      <c r="A116" s="56" t="s">
        <v>115</v>
      </c>
      <c r="B116" s="39" t="s">
        <v>116</v>
      </c>
      <c r="C116" s="30">
        <v>21</v>
      </c>
      <c r="D116" s="30">
        <v>19</v>
      </c>
      <c r="E116" s="30">
        <v>18</v>
      </c>
      <c r="F116" s="30">
        <v>18</v>
      </c>
      <c r="G116" s="10" t="s">
        <v>35</v>
      </c>
      <c r="H116" s="10" t="s">
        <v>35</v>
      </c>
      <c r="I116" s="10" t="s">
        <v>35</v>
      </c>
      <c r="J116" s="10" t="s">
        <v>35</v>
      </c>
    </row>
    <row r="117" spans="1:14" s="14" customFormat="1" ht="18.75" customHeight="1">
      <c r="A117" s="56" t="s">
        <v>117</v>
      </c>
      <c r="B117" s="39" t="s">
        <v>118</v>
      </c>
      <c r="C117" s="30">
        <v>125</v>
      </c>
      <c r="D117" s="30">
        <v>142</v>
      </c>
      <c r="E117" s="30">
        <v>153</v>
      </c>
      <c r="F117" s="30">
        <v>153</v>
      </c>
      <c r="G117" s="10" t="s">
        <v>35</v>
      </c>
      <c r="H117" s="10" t="s">
        <v>35</v>
      </c>
      <c r="I117" s="10" t="s">
        <v>35</v>
      </c>
      <c r="J117" s="10" t="s">
        <v>35</v>
      </c>
      <c r="M117" s="186"/>
      <c r="N117" s="186"/>
    </row>
    <row r="118" spans="1:14" s="14" customFormat="1" ht="18.75" customHeight="1">
      <c r="A118" s="126" t="s">
        <v>119</v>
      </c>
      <c r="B118" s="51" t="s">
        <v>120</v>
      </c>
      <c r="C118" s="43">
        <f>'I. Інф. до фін.плану'!C104</f>
        <v>31136</v>
      </c>
      <c r="D118" s="43">
        <f>'I. Інф. до фін.плану'!D104</f>
        <v>35082</v>
      </c>
      <c r="E118" s="43">
        <f>'I. Інф. до фін.плану'!E104</f>
        <v>34817</v>
      </c>
      <c r="F118" s="43">
        <f>'I. Інф. до фін.плану'!F104</f>
        <v>38654</v>
      </c>
      <c r="G118" s="41"/>
      <c r="H118" s="41"/>
      <c r="I118" s="41"/>
      <c r="J118" s="41"/>
    </row>
    <row r="119" spans="1:14" s="14" customFormat="1" ht="18.75" customHeight="1">
      <c r="A119" s="26" t="s">
        <v>109</v>
      </c>
      <c r="B119" s="39" t="s">
        <v>121</v>
      </c>
      <c r="C119" s="30"/>
      <c r="D119" s="30"/>
      <c r="E119" s="30"/>
      <c r="F119" s="30"/>
      <c r="G119" s="10" t="s">
        <v>35</v>
      </c>
      <c r="H119" s="10" t="s">
        <v>35</v>
      </c>
      <c r="I119" s="10" t="s">
        <v>35</v>
      </c>
      <c r="J119" s="10" t="s">
        <v>35</v>
      </c>
    </row>
    <row r="120" spans="1:14" s="14" customFormat="1" ht="18.75" customHeight="1">
      <c r="A120" s="26" t="s">
        <v>111</v>
      </c>
      <c r="B120" s="39" t="s">
        <v>122</v>
      </c>
      <c r="C120" s="30"/>
      <c r="D120" s="30"/>
      <c r="E120" s="30"/>
      <c r="F120" s="30"/>
      <c r="G120" s="10" t="s">
        <v>35</v>
      </c>
      <c r="H120" s="10" t="s">
        <v>35</v>
      </c>
      <c r="I120" s="10" t="s">
        <v>35</v>
      </c>
      <c r="J120" s="10" t="s">
        <v>35</v>
      </c>
    </row>
    <row r="121" spans="1:14" s="14" customFormat="1" ht="18.75" customHeight="1">
      <c r="A121" s="6" t="s">
        <v>113</v>
      </c>
      <c r="B121" s="39" t="s">
        <v>123</v>
      </c>
      <c r="C121" s="30">
        <v>618</v>
      </c>
      <c r="D121" s="30">
        <v>700</v>
      </c>
      <c r="E121" s="30">
        <v>700</v>
      </c>
      <c r="F121" s="30">
        <v>800</v>
      </c>
      <c r="G121" s="10" t="s">
        <v>35</v>
      </c>
      <c r="H121" s="10" t="s">
        <v>35</v>
      </c>
      <c r="I121" s="10" t="s">
        <v>35</v>
      </c>
      <c r="J121" s="10" t="s">
        <v>35</v>
      </c>
    </row>
    <row r="122" spans="1:14" s="14" customFormat="1" ht="18.75" customHeight="1">
      <c r="A122" s="6" t="s">
        <v>115</v>
      </c>
      <c r="B122" s="39" t="s">
        <v>124</v>
      </c>
      <c r="C122" s="30">
        <v>6843</v>
      </c>
      <c r="D122" s="30">
        <v>7634</v>
      </c>
      <c r="E122" s="30">
        <v>6844</v>
      </c>
      <c r="F122" s="30">
        <v>8311</v>
      </c>
      <c r="G122" s="10" t="s">
        <v>35</v>
      </c>
      <c r="H122" s="10" t="s">
        <v>35</v>
      </c>
      <c r="I122" s="10" t="s">
        <v>35</v>
      </c>
      <c r="J122" s="10" t="s">
        <v>35</v>
      </c>
    </row>
    <row r="123" spans="1:14" s="14" customFormat="1" ht="18.75" customHeight="1">
      <c r="A123" s="6" t="s">
        <v>117</v>
      </c>
      <c r="B123" s="39" t="s">
        <v>125</v>
      </c>
      <c r="C123" s="30">
        <v>23675</v>
      </c>
      <c r="D123" s="30">
        <v>26748</v>
      </c>
      <c r="E123" s="30">
        <v>27273</v>
      </c>
      <c r="F123" s="30">
        <v>29543</v>
      </c>
      <c r="G123" s="10" t="s">
        <v>35</v>
      </c>
      <c r="H123" s="10" t="s">
        <v>35</v>
      </c>
      <c r="I123" s="10" t="s">
        <v>35</v>
      </c>
      <c r="J123" s="10" t="s">
        <v>35</v>
      </c>
    </row>
    <row r="124" spans="1:14" s="14" customFormat="1" ht="37.5">
      <c r="A124" s="25" t="s">
        <v>126</v>
      </c>
      <c r="B124" s="51" t="s">
        <v>127</v>
      </c>
      <c r="C124" s="85">
        <f t="shared" ref="C124:J126" si="4">(C118/C112)/12*1000</f>
        <v>17650.79365079365</v>
      </c>
      <c r="D124" s="43">
        <f t="shared" si="4"/>
        <v>18046.296296296296</v>
      </c>
      <c r="E124" s="43">
        <f t="shared" si="4"/>
        <v>16868.701550387595</v>
      </c>
      <c r="F124" s="43">
        <f t="shared" si="4"/>
        <v>18727.713178294576</v>
      </c>
      <c r="G124" s="43" t="e">
        <f t="shared" si="4"/>
        <v>#DIV/0!</v>
      </c>
      <c r="H124" s="43" t="e">
        <f t="shared" si="4"/>
        <v>#DIV/0!</v>
      </c>
      <c r="I124" s="43" t="e">
        <f t="shared" si="4"/>
        <v>#DIV/0!</v>
      </c>
      <c r="J124" s="43" t="e">
        <f t="shared" si="4"/>
        <v>#DIV/0!</v>
      </c>
    </row>
    <row r="125" spans="1:14" s="14" customFormat="1" ht="18.75" customHeight="1">
      <c r="A125" s="26" t="s">
        <v>128</v>
      </c>
      <c r="B125" s="39" t="s">
        <v>129</v>
      </c>
      <c r="C125" s="134" t="e">
        <f t="shared" si="4"/>
        <v>#DIV/0!</v>
      </c>
      <c r="D125" s="134" t="e">
        <f t="shared" si="4"/>
        <v>#DIV/0!</v>
      </c>
      <c r="E125" s="134" t="e">
        <f t="shared" si="4"/>
        <v>#DIV/0!</v>
      </c>
      <c r="F125" s="134" t="e">
        <f t="shared" si="4"/>
        <v>#DIV/0!</v>
      </c>
      <c r="G125" s="10" t="s">
        <v>35</v>
      </c>
      <c r="H125" s="10" t="s">
        <v>35</v>
      </c>
      <c r="I125" s="10" t="s">
        <v>35</v>
      </c>
      <c r="J125" s="10" t="s">
        <v>35</v>
      </c>
    </row>
    <row r="126" spans="1:14" s="14" customFormat="1" ht="18.75" customHeight="1">
      <c r="A126" s="26" t="s">
        <v>130</v>
      </c>
      <c r="B126" s="39" t="s">
        <v>131</v>
      </c>
      <c r="C126" s="134" t="e">
        <f t="shared" si="4"/>
        <v>#DIV/0!</v>
      </c>
      <c r="D126" s="134" t="e">
        <f t="shared" si="4"/>
        <v>#DIV/0!</v>
      </c>
      <c r="E126" s="134" t="e">
        <f t="shared" si="4"/>
        <v>#DIV/0!</v>
      </c>
      <c r="F126" s="134" t="e">
        <f t="shared" si="4"/>
        <v>#DIV/0!</v>
      </c>
      <c r="G126" s="10" t="s">
        <v>35</v>
      </c>
      <c r="H126" s="10" t="s">
        <v>35</v>
      </c>
      <c r="I126" s="10" t="s">
        <v>35</v>
      </c>
      <c r="J126" s="10" t="s">
        <v>35</v>
      </c>
    </row>
    <row r="127" spans="1:14" s="14" customFormat="1" ht="18.75" customHeight="1">
      <c r="A127" s="6" t="s">
        <v>132</v>
      </c>
      <c r="B127" s="39" t="s">
        <v>133</v>
      </c>
      <c r="C127" s="134">
        <f>(C121/C115)/12*1000</f>
        <v>51500</v>
      </c>
      <c r="D127" s="134">
        <f>(D121/D115)/12*1000</f>
        <v>58333.333333333336</v>
      </c>
      <c r="E127" s="134">
        <f>(E121/E115)/12*1000</f>
        <v>58333.333333333336</v>
      </c>
      <c r="F127" s="134">
        <f>(F121/F115)/12*1000</f>
        <v>66666.666666666672</v>
      </c>
      <c r="G127" s="10" t="s">
        <v>35</v>
      </c>
      <c r="H127" s="10" t="s">
        <v>35</v>
      </c>
      <c r="I127" s="10" t="s">
        <v>35</v>
      </c>
      <c r="J127" s="10" t="s">
        <v>35</v>
      </c>
    </row>
    <row r="128" spans="1:14" s="120" customFormat="1" ht="18.75" customHeight="1">
      <c r="A128" s="117" t="s">
        <v>134</v>
      </c>
      <c r="B128" s="118" t="s">
        <v>135</v>
      </c>
      <c r="C128" s="135">
        <v>25979</v>
      </c>
      <c r="D128" s="135"/>
      <c r="E128" s="135"/>
      <c r="F128" s="135"/>
      <c r="G128" s="119" t="s">
        <v>35</v>
      </c>
      <c r="H128" s="119" t="s">
        <v>35</v>
      </c>
      <c r="I128" s="119" t="s">
        <v>35</v>
      </c>
      <c r="J128" s="119" t="s">
        <v>35</v>
      </c>
    </row>
    <row r="129" spans="1:10" s="120" customFormat="1" ht="18.75" customHeight="1">
      <c r="A129" s="117" t="s">
        <v>136</v>
      </c>
      <c r="B129" s="118" t="s">
        <v>137</v>
      </c>
      <c r="C129" s="135">
        <v>20440</v>
      </c>
      <c r="D129" s="135"/>
      <c r="E129" s="135"/>
      <c r="F129" s="135"/>
      <c r="G129" s="119" t="s">
        <v>35</v>
      </c>
      <c r="H129" s="119" t="s">
        <v>35</v>
      </c>
      <c r="I129" s="119" t="s">
        <v>35</v>
      </c>
      <c r="J129" s="119" t="s">
        <v>35</v>
      </c>
    </row>
    <row r="130" spans="1:10" s="120" customFormat="1" ht="18.75" customHeight="1">
      <c r="A130" s="117" t="s">
        <v>138</v>
      </c>
      <c r="B130" s="118" t="s">
        <v>139</v>
      </c>
      <c r="C130" s="135">
        <v>23612</v>
      </c>
      <c r="D130" s="135"/>
      <c r="E130" s="135"/>
      <c r="F130" s="135"/>
      <c r="G130" s="119" t="s">
        <v>35</v>
      </c>
      <c r="H130" s="119" t="s">
        <v>35</v>
      </c>
      <c r="I130" s="119" t="s">
        <v>35</v>
      </c>
      <c r="J130" s="119" t="s">
        <v>35</v>
      </c>
    </row>
    <row r="131" spans="1:10" s="14" customFormat="1" ht="18.75" customHeight="1">
      <c r="A131" s="6" t="s">
        <v>140</v>
      </c>
      <c r="B131" s="39" t="s">
        <v>141</v>
      </c>
      <c r="C131" s="134">
        <f t="shared" ref="C131:F132" si="5">(C122/C116)/12*1000</f>
        <v>27154.761904761901</v>
      </c>
      <c r="D131" s="134">
        <f t="shared" si="5"/>
        <v>33482.456140350878</v>
      </c>
      <c r="E131" s="134">
        <f t="shared" si="5"/>
        <v>31685.185185185186</v>
      </c>
      <c r="F131" s="134">
        <f t="shared" si="5"/>
        <v>38476.851851851854</v>
      </c>
      <c r="G131" s="10" t="s">
        <v>35</v>
      </c>
      <c r="H131" s="10" t="s">
        <v>35</v>
      </c>
      <c r="I131" s="10" t="s">
        <v>35</v>
      </c>
      <c r="J131" s="10" t="s">
        <v>35</v>
      </c>
    </row>
    <row r="132" spans="1:10" s="14" customFormat="1" ht="18.75" customHeight="1">
      <c r="A132" s="6" t="s">
        <v>142</v>
      </c>
      <c r="B132" s="39" t="s">
        <v>143</v>
      </c>
      <c r="C132" s="134">
        <f t="shared" si="5"/>
        <v>15783.333333333334</v>
      </c>
      <c r="D132" s="134">
        <f t="shared" si="5"/>
        <v>15697.183098591549</v>
      </c>
      <c r="E132" s="134">
        <f t="shared" si="5"/>
        <v>14854.575163398693</v>
      </c>
      <c r="F132" s="134">
        <f t="shared" si="5"/>
        <v>16090.958605664486</v>
      </c>
      <c r="G132" s="10" t="s">
        <v>35</v>
      </c>
      <c r="H132" s="10" t="s">
        <v>35</v>
      </c>
      <c r="I132" s="10" t="s">
        <v>35</v>
      </c>
      <c r="J132" s="10" t="s">
        <v>35</v>
      </c>
    </row>
    <row r="133" spans="1:10" s="14" customFormat="1" ht="18.75" customHeight="1">
      <c r="A133" s="21"/>
      <c r="B133" s="172"/>
      <c r="C133" s="20"/>
      <c r="D133" s="22"/>
      <c r="E133" s="22"/>
      <c r="F133" s="22"/>
      <c r="G133" s="171"/>
      <c r="H133" s="171"/>
      <c r="I133" s="171"/>
      <c r="J133" s="171"/>
    </row>
    <row r="134" spans="1:10" s="14" customFormat="1" ht="18.75" customHeight="1">
      <c r="A134" s="21"/>
      <c r="B134" s="172"/>
      <c r="C134" s="91"/>
      <c r="D134" s="22"/>
      <c r="E134" s="22"/>
      <c r="F134" s="22"/>
      <c r="G134" s="171"/>
      <c r="H134" s="171"/>
      <c r="I134" s="171"/>
      <c r="J134" s="171"/>
    </row>
    <row r="135" spans="1:10" s="14" customFormat="1" ht="18.75" customHeight="1">
      <c r="A135" s="188" t="s">
        <v>438</v>
      </c>
      <c r="B135" s="98"/>
      <c r="C135" s="220" t="s">
        <v>144</v>
      </c>
      <c r="D135" s="221"/>
      <c r="E135" s="221"/>
      <c r="F135" s="221"/>
      <c r="G135" s="97"/>
      <c r="H135" s="230" t="s">
        <v>418</v>
      </c>
      <c r="I135" s="230"/>
      <c r="J135" s="230"/>
    </row>
    <row r="136" spans="1:10" s="14" customFormat="1" ht="18.75" customHeight="1">
      <c r="A136" s="148"/>
      <c r="B136" s="99"/>
      <c r="C136" s="218" t="s">
        <v>145</v>
      </c>
      <c r="D136" s="218"/>
      <c r="E136" s="218"/>
      <c r="F136" s="218"/>
      <c r="G136" s="96"/>
      <c r="H136" s="219"/>
      <c r="I136" s="219"/>
      <c r="J136" s="219"/>
    </row>
    <row r="137" spans="1:10" s="14" customFormat="1">
      <c r="A137" s="18"/>
      <c r="B137" s="172"/>
      <c r="C137" s="172"/>
      <c r="D137" s="172"/>
      <c r="E137" s="172"/>
      <c r="F137" s="3"/>
      <c r="G137" s="3"/>
      <c r="H137" s="3"/>
      <c r="I137" s="3"/>
      <c r="J137" s="3"/>
    </row>
    <row r="138" spans="1:10" s="14" customFormat="1">
      <c r="A138" s="18"/>
      <c r="B138" s="172"/>
      <c r="C138" s="172"/>
      <c r="D138" s="172"/>
      <c r="E138" s="172"/>
      <c r="F138" s="3"/>
      <c r="G138" s="3"/>
      <c r="H138" s="3"/>
      <c r="I138" s="3"/>
      <c r="J138" s="3"/>
    </row>
    <row r="139" spans="1:10" s="14" customFormat="1">
      <c r="A139" s="18"/>
      <c r="B139" s="172"/>
      <c r="C139" s="172"/>
      <c r="D139" s="172"/>
      <c r="E139" s="172"/>
      <c r="F139" s="3"/>
      <c r="G139" s="3"/>
      <c r="H139" s="3"/>
      <c r="I139" s="3"/>
      <c r="J139" s="3"/>
    </row>
    <row r="140" spans="1:10" s="14" customFormat="1">
      <c r="A140" s="18"/>
      <c r="B140" s="172"/>
      <c r="C140" s="172"/>
      <c r="D140" s="172"/>
      <c r="E140" s="172"/>
      <c r="F140" s="3"/>
      <c r="G140" s="3"/>
      <c r="H140" s="3"/>
      <c r="I140" s="3"/>
      <c r="J140" s="3"/>
    </row>
    <row r="141" spans="1:10" s="14" customFormat="1">
      <c r="A141" s="18"/>
      <c r="B141" s="172"/>
      <c r="C141" s="172"/>
      <c r="D141" s="172"/>
      <c r="E141" s="172"/>
      <c r="F141" s="3"/>
      <c r="G141" s="3"/>
      <c r="H141" s="3"/>
      <c r="I141" s="3"/>
      <c r="J141" s="3"/>
    </row>
    <row r="142" spans="1:10" s="14" customFormat="1">
      <c r="A142" s="18"/>
      <c r="B142" s="172"/>
      <c r="C142" s="172"/>
      <c r="D142" s="172"/>
      <c r="E142" s="172"/>
      <c r="F142" s="3"/>
      <c r="G142" s="3"/>
      <c r="H142" s="3"/>
      <c r="I142" s="3"/>
      <c r="J142" s="3"/>
    </row>
    <row r="143" spans="1:10" s="14" customFormat="1">
      <c r="A143" s="18"/>
      <c r="B143" s="172"/>
      <c r="C143" s="172"/>
      <c r="D143" s="172"/>
      <c r="E143" s="172"/>
      <c r="F143" s="3"/>
      <c r="G143" s="3"/>
      <c r="H143" s="3"/>
      <c r="I143" s="3"/>
      <c r="J143" s="3"/>
    </row>
    <row r="144" spans="1:10" s="14" customFormat="1">
      <c r="A144" s="18"/>
      <c r="B144" s="172"/>
      <c r="C144" s="172"/>
      <c r="D144" s="172"/>
      <c r="E144" s="172"/>
      <c r="F144" s="3"/>
      <c r="G144" s="3"/>
      <c r="H144" s="3"/>
      <c r="I144" s="3"/>
      <c r="J144" s="3"/>
    </row>
    <row r="145" spans="1:10" s="14" customFormat="1">
      <c r="A145" s="18"/>
      <c r="B145" s="172"/>
      <c r="C145" s="172"/>
      <c r="D145" s="172"/>
      <c r="E145" s="172"/>
      <c r="F145" s="3"/>
      <c r="G145" s="3"/>
      <c r="H145" s="3"/>
      <c r="I145" s="3"/>
      <c r="J145" s="3"/>
    </row>
    <row r="146" spans="1:10" s="14" customFormat="1">
      <c r="A146" s="18"/>
      <c r="B146" s="172"/>
      <c r="C146" s="172"/>
      <c r="D146" s="172"/>
      <c r="E146" s="172"/>
      <c r="F146" s="3"/>
      <c r="G146" s="3"/>
      <c r="H146" s="3"/>
      <c r="I146" s="3"/>
      <c r="J146" s="3"/>
    </row>
    <row r="147" spans="1:10" s="14" customFormat="1">
      <c r="A147" s="18"/>
      <c r="B147" s="172"/>
      <c r="C147" s="172"/>
      <c r="D147" s="172"/>
      <c r="E147" s="172"/>
      <c r="F147" s="3"/>
      <c r="G147" s="3"/>
      <c r="H147" s="3"/>
      <c r="I147" s="3"/>
      <c r="J147" s="3"/>
    </row>
    <row r="148" spans="1:10" s="14" customFormat="1">
      <c r="A148" s="18"/>
      <c r="B148" s="172"/>
      <c r="C148" s="172"/>
      <c r="D148" s="172"/>
      <c r="E148" s="172"/>
      <c r="F148" s="3"/>
      <c r="G148" s="3"/>
      <c r="H148" s="3"/>
      <c r="I148" s="3"/>
      <c r="J148" s="3"/>
    </row>
    <row r="149" spans="1:10" s="14" customFormat="1">
      <c r="A149" s="18"/>
      <c r="B149" s="172"/>
      <c r="C149" s="172"/>
      <c r="D149" s="172"/>
      <c r="E149" s="172"/>
      <c r="F149" s="3"/>
      <c r="G149" s="3"/>
      <c r="H149" s="3"/>
      <c r="I149" s="3"/>
      <c r="J149" s="3"/>
    </row>
    <row r="150" spans="1:10" s="14" customFormat="1">
      <c r="A150" s="18"/>
      <c r="B150" s="172"/>
      <c r="C150" s="172"/>
      <c r="D150" s="172"/>
      <c r="E150" s="172"/>
      <c r="F150" s="3"/>
      <c r="G150" s="3"/>
      <c r="H150" s="3"/>
      <c r="I150" s="3"/>
      <c r="J150" s="3"/>
    </row>
    <row r="151" spans="1:10" s="14" customFormat="1">
      <c r="A151" s="18"/>
      <c r="B151" s="172"/>
      <c r="C151" s="172"/>
      <c r="D151" s="172"/>
      <c r="E151" s="172"/>
      <c r="F151" s="3"/>
      <c r="G151" s="3"/>
      <c r="H151" s="3"/>
      <c r="I151" s="3"/>
      <c r="J151" s="3"/>
    </row>
    <row r="152" spans="1:10" s="14" customFormat="1">
      <c r="A152" s="18"/>
      <c r="B152" s="172"/>
      <c r="C152" s="172"/>
      <c r="D152" s="172"/>
      <c r="E152" s="172"/>
      <c r="F152" s="3"/>
      <c r="G152" s="3"/>
      <c r="H152" s="3"/>
      <c r="I152" s="3"/>
      <c r="J152" s="3"/>
    </row>
    <row r="153" spans="1:10" s="14" customFormat="1">
      <c r="A153" s="18"/>
      <c r="B153" s="172"/>
      <c r="C153" s="172"/>
      <c r="D153" s="172"/>
      <c r="E153" s="172"/>
      <c r="F153" s="3"/>
      <c r="G153" s="3"/>
      <c r="H153" s="3"/>
      <c r="I153" s="3"/>
      <c r="J153" s="3"/>
    </row>
    <row r="154" spans="1:10" s="14" customFormat="1">
      <c r="A154" s="18"/>
      <c r="B154" s="172"/>
      <c r="C154" s="172"/>
      <c r="D154" s="172"/>
      <c r="E154" s="172"/>
      <c r="F154" s="3"/>
      <c r="G154" s="3"/>
      <c r="H154" s="3"/>
      <c r="I154" s="3"/>
      <c r="J154" s="3"/>
    </row>
    <row r="155" spans="1:10" s="14" customFormat="1">
      <c r="A155" s="18"/>
      <c r="B155" s="172"/>
      <c r="C155" s="172"/>
      <c r="D155" s="172"/>
      <c r="E155" s="172"/>
      <c r="F155" s="3"/>
      <c r="G155" s="3"/>
      <c r="H155" s="3"/>
      <c r="I155" s="3"/>
      <c r="J155" s="3"/>
    </row>
    <row r="156" spans="1:10" s="14" customFormat="1">
      <c r="A156" s="18"/>
      <c r="B156" s="172"/>
      <c r="C156" s="172"/>
      <c r="D156" s="172"/>
      <c r="E156" s="172"/>
      <c r="F156" s="3"/>
      <c r="G156" s="3"/>
      <c r="H156" s="3"/>
      <c r="I156" s="3"/>
      <c r="J156" s="3"/>
    </row>
    <row r="157" spans="1:10" s="14" customFormat="1">
      <c r="A157" s="18"/>
      <c r="B157" s="172"/>
      <c r="C157" s="172"/>
      <c r="D157" s="172"/>
      <c r="E157" s="172"/>
      <c r="F157" s="3"/>
      <c r="G157" s="3"/>
      <c r="H157" s="3"/>
      <c r="I157" s="3"/>
      <c r="J157" s="3"/>
    </row>
    <row r="158" spans="1:10" s="14" customFormat="1">
      <c r="A158" s="18"/>
      <c r="B158" s="172"/>
      <c r="C158" s="172"/>
      <c r="D158" s="172"/>
      <c r="E158" s="172"/>
      <c r="F158" s="3"/>
      <c r="G158" s="3"/>
      <c r="H158" s="3"/>
      <c r="I158" s="3"/>
      <c r="J158" s="3"/>
    </row>
    <row r="159" spans="1:10" s="14" customFormat="1">
      <c r="A159" s="18"/>
      <c r="B159" s="172"/>
      <c r="C159" s="172"/>
      <c r="D159" s="172"/>
      <c r="E159" s="172"/>
      <c r="F159" s="3"/>
      <c r="G159" s="3"/>
      <c r="H159" s="3"/>
      <c r="I159" s="3"/>
      <c r="J159" s="3"/>
    </row>
    <row r="160" spans="1:10" s="14" customFormat="1">
      <c r="A160" s="18"/>
      <c r="B160" s="172"/>
      <c r="C160" s="172"/>
      <c r="D160" s="172"/>
      <c r="E160" s="172"/>
      <c r="F160" s="3"/>
      <c r="G160" s="3"/>
      <c r="H160" s="3"/>
      <c r="I160" s="3"/>
      <c r="J160" s="3"/>
    </row>
    <row r="161" spans="1:10" s="14" customFormat="1">
      <c r="A161" s="18"/>
      <c r="B161" s="172"/>
      <c r="C161" s="172"/>
      <c r="D161" s="172"/>
      <c r="E161" s="172"/>
      <c r="F161" s="3"/>
      <c r="G161" s="3"/>
      <c r="H161" s="3"/>
      <c r="I161" s="3"/>
      <c r="J161" s="3"/>
    </row>
    <row r="162" spans="1:10" s="14" customFormat="1">
      <c r="A162" s="18"/>
      <c r="B162" s="172"/>
      <c r="C162" s="172"/>
      <c r="D162" s="172"/>
      <c r="E162" s="172"/>
      <c r="F162" s="3"/>
      <c r="G162" s="3"/>
      <c r="H162" s="3"/>
      <c r="I162" s="3"/>
      <c r="J162" s="3"/>
    </row>
    <row r="163" spans="1:10" s="14" customFormat="1">
      <c r="A163" s="18"/>
      <c r="B163" s="172"/>
      <c r="C163" s="172"/>
      <c r="D163" s="172"/>
      <c r="E163" s="172"/>
      <c r="F163" s="3"/>
      <c r="G163" s="3"/>
      <c r="H163" s="3"/>
      <c r="I163" s="3"/>
      <c r="J163" s="3"/>
    </row>
    <row r="164" spans="1:10" s="14" customFormat="1">
      <c r="A164" s="18"/>
      <c r="B164" s="172"/>
      <c r="C164" s="172"/>
      <c r="D164" s="172"/>
      <c r="E164" s="172"/>
      <c r="F164" s="3"/>
      <c r="G164" s="3"/>
      <c r="H164" s="3"/>
      <c r="I164" s="3"/>
      <c r="J164" s="3"/>
    </row>
    <row r="165" spans="1:10" s="14" customFormat="1">
      <c r="A165" s="18"/>
      <c r="B165" s="172"/>
      <c r="C165" s="172"/>
      <c r="D165" s="172"/>
      <c r="E165" s="172"/>
      <c r="F165" s="3"/>
      <c r="G165" s="3"/>
      <c r="H165" s="3"/>
      <c r="I165" s="3"/>
      <c r="J165" s="3"/>
    </row>
    <row r="166" spans="1:10" s="14" customFormat="1">
      <c r="A166" s="18"/>
      <c r="B166" s="172"/>
      <c r="C166" s="172"/>
      <c r="D166" s="172"/>
      <c r="E166" s="172"/>
      <c r="F166" s="3"/>
      <c r="G166" s="3"/>
      <c r="H166" s="3"/>
      <c r="I166" s="3"/>
      <c r="J166" s="3"/>
    </row>
    <row r="167" spans="1:10" s="14" customFormat="1">
      <c r="A167" s="18"/>
      <c r="B167" s="172"/>
      <c r="C167" s="172"/>
      <c r="D167" s="172"/>
      <c r="E167" s="172"/>
      <c r="F167" s="3"/>
      <c r="G167" s="3"/>
      <c r="H167" s="3"/>
      <c r="I167" s="3"/>
      <c r="J167" s="3"/>
    </row>
    <row r="168" spans="1:10" s="14" customFormat="1">
      <c r="A168" s="18"/>
      <c r="B168" s="172"/>
      <c r="C168" s="172"/>
      <c r="D168" s="172"/>
      <c r="E168" s="172"/>
      <c r="F168" s="3"/>
      <c r="G168" s="3"/>
      <c r="H168" s="3"/>
      <c r="I168" s="3"/>
      <c r="J168" s="3"/>
    </row>
    <row r="169" spans="1:10" s="14" customFormat="1">
      <c r="A169" s="18"/>
      <c r="B169" s="172"/>
      <c r="C169" s="172"/>
      <c r="D169" s="172"/>
      <c r="E169" s="172"/>
      <c r="F169" s="3"/>
      <c r="G169" s="3"/>
      <c r="H169" s="3"/>
      <c r="I169" s="3"/>
      <c r="J169" s="3"/>
    </row>
    <row r="170" spans="1:10" s="14" customFormat="1">
      <c r="A170" s="18"/>
      <c r="B170" s="172"/>
      <c r="C170" s="172"/>
      <c r="D170" s="172"/>
      <c r="E170" s="172"/>
      <c r="F170" s="3"/>
      <c r="G170" s="3"/>
      <c r="H170" s="3"/>
      <c r="I170" s="3"/>
      <c r="J170" s="3"/>
    </row>
    <row r="171" spans="1:10" s="14" customFormat="1">
      <c r="A171" s="18"/>
      <c r="B171" s="172"/>
      <c r="C171" s="172"/>
      <c r="D171" s="172"/>
      <c r="E171" s="172"/>
      <c r="F171" s="3"/>
      <c r="G171" s="3"/>
      <c r="H171" s="3"/>
      <c r="I171" s="3"/>
      <c r="J171" s="3"/>
    </row>
    <row r="172" spans="1:10" s="14" customFormat="1">
      <c r="A172" s="18"/>
      <c r="B172" s="172"/>
      <c r="C172" s="172"/>
      <c r="D172" s="172"/>
      <c r="E172" s="172"/>
      <c r="F172" s="3"/>
      <c r="G172" s="3"/>
      <c r="H172" s="3"/>
      <c r="I172" s="3"/>
      <c r="J172" s="3"/>
    </row>
    <row r="173" spans="1:10" s="14" customFormat="1">
      <c r="A173" s="18"/>
      <c r="B173" s="172"/>
      <c r="C173" s="172"/>
      <c r="D173" s="172"/>
      <c r="E173" s="172"/>
      <c r="F173" s="3"/>
      <c r="G173" s="3"/>
      <c r="H173" s="3"/>
      <c r="I173" s="3"/>
      <c r="J173" s="3"/>
    </row>
    <row r="174" spans="1:10" s="14" customFormat="1">
      <c r="A174" s="18"/>
      <c r="B174" s="172"/>
      <c r="C174" s="172"/>
      <c r="D174" s="172"/>
      <c r="E174" s="172"/>
      <c r="F174" s="3"/>
      <c r="G174" s="3"/>
      <c r="H174" s="3"/>
      <c r="I174" s="3"/>
      <c r="J174" s="3"/>
    </row>
    <row r="175" spans="1:10" s="14" customFormat="1">
      <c r="A175" s="18"/>
      <c r="B175" s="172"/>
      <c r="C175" s="172"/>
      <c r="D175" s="172"/>
      <c r="E175" s="172"/>
      <c r="F175" s="3"/>
      <c r="G175" s="3"/>
      <c r="H175" s="3"/>
      <c r="I175" s="3"/>
      <c r="J175" s="3"/>
    </row>
    <row r="176" spans="1:10" s="14" customFormat="1">
      <c r="A176" s="18"/>
      <c r="B176" s="172"/>
      <c r="C176" s="172"/>
      <c r="D176" s="172"/>
      <c r="E176" s="172"/>
      <c r="F176" s="3"/>
      <c r="G176" s="3"/>
      <c r="H176" s="3"/>
      <c r="I176" s="3"/>
      <c r="J176" s="3"/>
    </row>
    <row r="177" spans="1:10" s="14" customFormat="1">
      <c r="A177" s="18"/>
      <c r="B177" s="172"/>
      <c r="C177" s="172"/>
      <c r="D177" s="172"/>
      <c r="E177" s="172"/>
      <c r="F177" s="3"/>
      <c r="G177" s="3"/>
      <c r="H177" s="3"/>
      <c r="I177" s="3"/>
      <c r="J177" s="3"/>
    </row>
    <row r="178" spans="1:10" s="14" customFormat="1">
      <c r="A178" s="18"/>
      <c r="B178" s="172"/>
      <c r="C178" s="172"/>
      <c r="D178" s="172"/>
      <c r="E178" s="172"/>
      <c r="F178" s="3"/>
      <c r="G178" s="3"/>
      <c r="H178" s="3"/>
      <c r="I178" s="3"/>
      <c r="J178" s="3"/>
    </row>
    <row r="179" spans="1:10" s="14" customFormat="1">
      <c r="A179" s="18"/>
      <c r="B179" s="172"/>
      <c r="C179" s="172"/>
      <c r="D179" s="172"/>
      <c r="E179" s="172"/>
      <c r="F179" s="3"/>
      <c r="G179" s="3"/>
      <c r="H179" s="3"/>
      <c r="I179" s="3"/>
      <c r="J179" s="3"/>
    </row>
    <row r="180" spans="1:10" s="14" customFormat="1">
      <c r="A180" s="18"/>
      <c r="B180" s="172"/>
      <c r="C180" s="172"/>
      <c r="D180" s="172"/>
      <c r="E180" s="172"/>
      <c r="F180" s="3"/>
      <c r="G180" s="3"/>
      <c r="H180" s="3"/>
      <c r="I180" s="3"/>
      <c r="J180" s="3"/>
    </row>
    <row r="181" spans="1:10" s="14" customFormat="1">
      <c r="A181" s="18"/>
      <c r="B181" s="172"/>
      <c r="C181" s="172"/>
      <c r="D181" s="172"/>
      <c r="E181" s="172"/>
      <c r="F181" s="3"/>
      <c r="G181" s="3"/>
      <c r="H181" s="3"/>
      <c r="I181" s="3"/>
      <c r="J181" s="3"/>
    </row>
    <row r="182" spans="1:10" s="14" customFormat="1">
      <c r="A182" s="18"/>
      <c r="B182" s="172"/>
      <c r="C182" s="172"/>
      <c r="D182" s="172"/>
      <c r="E182" s="172"/>
      <c r="F182" s="3"/>
      <c r="G182" s="3"/>
      <c r="H182" s="3"/>
      <c r="I182" s="3"/>
      <c r="J182" s="3"/>
    </row>
    <row r="183" spans="1:10" s="14" customFormat="1">
      <c r="A183" s="18"/>
      <c r="B183" s="172"/>
      <c r="C183" s="172"/>
      <c r="D183" s="172"/>
      <c r="E183" s="172"/>
      <c r="F183" s="3"/>
      <c r="G183" s="3"/>
      <c r="H183" s="3"/>
      <c r="I183" s="3"/>
      <c r="J183" s="3"/>
    </row>
    <row r="184" spans="1:10" s="14" customFormat="1">
      <c r="A184" s="18"/>
      <c r="B184" s="172"/>
      <c r="C184" s="172"/>
      <c r="D184" s="172"/>
      <c r="E184" s="172"/>
      <c r="F184" s="3"/>
      <c r="G184" s="3"/>
      <c r="H184" s="3"/>
      <c r="I184" s="3"/>
      <c r="J184" s="3"/>
    </row>
    <row r="185" spans="1:10" s="14" customFormat="1">
      <c r="A185" s="18"/>
      <c r="B185" s="172"/>
      <c r="C185" s="172"/>
      <c r="D185" s="172"/>
      <c r="E185" s="172"/>
      <c r="F185" s="3"/>
      <c r="G185" s="3"/>
      <c r="H185" s="3"/>
      <c r="I185" s="3"/>
      <c r="J185" s="3"/>
    </row>
    <row r="186" spans="1:10" s="14" customFormat="1">
      <c r="A186" s="18"/>
      <c r="B186" s="172"/>
      <c r="C186" s="172"/>
      <c r="D186" s="172"/>
      <c r="E186" s="172"/>
      <c r="F186" s="3"/>
      <c r="G186" s="3"/>
      <c r="H186" s="3"/>
      <c r="I186" s="3"/>
      <c r="J186" s="3"/>
    </row>
    <row r="187" spans="1:10" s="14" customFormat="1">
      <c r="A187" s="18"/>
      <c r="B187" s="172"/>
      <c r="C187" s="172"/>
      <c r="D187" s="172"/>
      <c r="E187" s="172"/>
      <c r="F187" s="3"/>
      <c r="G187" s="3"/>
      <c r="H187" s="3"/>
      <c r="I187" s="3"/>
      <c r="J187" s="3"/>
    </row>
    <row r="188" spans="1:10" s="14" customFormat="1">
      <c r="A188" s="18"/>
      <c r="B188" s="172"/>
      <c r="C188" s="172"/>
      <c r="D188" s="172"/>
      <c r="E188" s="172"/>
      <c r="F188" s="3"/>
      <c r="G188" s="3"/>
      <c r="H188" s="3"/>
      <c r="I188" s="3"/>
      <c r="J188" s="3"/>
    </row>
    <row r="189" spans="1:10" s="14" customFormat="1">
      <c r="A189" s="18"/>
      <c r="B189" s="172"/>
      <c r="C189" s="172"/>
      <c r="D189" s="172"/>
      <c r="E189" s="172"/>
      <c r="F189" s="3"/>
      <c r="G189" s="3"/>
      <c r="H189" s="3"/>
      <c r="I189" s="3"/>
      <c r="J189" s="3"/>
    </row>
    <row r="190" spans="1:10" s="14" customFormat="1">
      <c r="A190" s="18"/>
      <c r="B190" s="172"/>
      <c r="C190" s="172"/>
      <c r="D190" s="172"/>
      <c r="E190" s="172"/>
      <c r="F190" s="3"/>
      <c r="G190" s="3"/>
      <c r="H190" s="3"/>
      <c r="I190" s="3"/>
      <c r="J190" s="3"/>
    </row>
    <row r="191" spans="1:10" s="14" customFormat="1">
      <c r="A191" s="18"/>
      <c r="B191" s="172"/>
      <c r="C191" s="172"/>
      <c r="D191" s="172"/>
      <c r="E191" s="172"/>
      <c r="F191" s="3"/>
      <c r="G191" s="3"/>
      <c r="H191" s="3"/>
      <c r="I191" s="3"/>
      <c r="J191" s="3"/>
    </row>
    <row r="192" spans="1:10" s="14" customFormat="1">
      <c r="A192" s="18"/>
      <c r="B192" s="172"/>
      <c r="C192" s="172"/>
      <c r="D192" s="172"/>
      <c r="E192" s="172"/>
      <c r="F192" s="3"/>
      <c r="G192" s="3"/>
      <c r="H192" s="3"/>
      <c r="I192" s="3"/>
      <c r="J192" s="3"/>
    </row>
    <row r="193" spans="1:10" s="14" customFormat="1">
      <c r="A193" s="18"/>
      <c r="B193" s="172"/>
      <c r="C193" s="172"/>
      <c r="D193" s="172"/>
      <c r="E193" s="172"/>
      <c r="F193" s="3"/>
      <c r="G193" s="3"/>
      <c r="H193" s="3"/>
      <c r="I193" s="3"/>
      <c r="J193" s="3"/>
    </row>
    <row r="194" spans="1:10" s="14" customFormat="1">
      <c r="A194" s="18"/>
      <c r="B194" s="172"/>
      <c r="C194" s="172"/>
      <c r="D194" s="172"/>
      <c r="E194" s="172"/>
      <c r="F194" s="3"/>
      <c r="G194" s="3"/>
      <c r="H194" s="3"/>
      <c r="I194" s="3"/>
      <c r="J194" s="3"/>
    </row>
    <row r="195" spans="1:10" s="14" customFormat="1">
      <c r="A195" s="18"/>
      <c r="B195" s="172"/>
      <c r="C195" s="172"/>
      <c r="D195" s="172"/>
      <c r="E195" s="172"/>
      <c r="F195" s="3"/>
      <c r="G195" s="3"/>
      <c r="H195" s="3"/>
      <c r="I195" s="3"/>
      <c r="J195" s="3"/>
    </row>
    <row r="196" spans="1:10" s="14" customFormat="1">
      <c r="A196" s="18"/>
      <c r="B196" s="172"/>
      <c r="C196" s="172"/>
      <c r="D196" s="172"/>
      <c r="E196" s="172"/>
      <c r="F196" s="3"/>
      <c r="G196" s="3"/>
      <c r="H196" s="3"/>
      <c r="I196" s="3"/>
      <c r="J196" s="3"/>
    </row>
    <row r="197" spans="1:10" s="14" customFormat="1">
      <c r="A197" s="18"/>
      <c r="B197" s="172"/>
      <c r="C197" s="172"/>
      <c r="D197" s="172"/>
      <c r="E197" s="172"/>
      <c r="F197" s="3"/>
      <c r="G197" s="3"/>
      <c r="H197" s="3"/>
      <c r="I197" s="3"/>
      <c r="J197" s="3"/>
    </row>
    <row r="198" spans="1:10" s="14" customFormat="1">
      <c r="A198" s="18"/>
      <c r="B198" s="172"/>
      <c r="C198" s="172"/>
      <c r="D198" s="172"/>
      <c r="E198" s="172"/>
      <c r="F198" s="3"/>
      <c r="G198" s="3"/>
      <c r="H198" s="3"/>
      <c r="I198" s="3"/>
      <c r="J198" s="3"/>
    </row>
    <row r="199" spans="1:10" s="14" customFormat="1">
      <c r="A199" s="18"/>
      <c r="B199" s="172"/>
      <c r="C199" s="172"/>
      <c r="D199" s="172"/>
      <c r="E199" s="172"/>
      <c r="F199" s="3"/>
      <c r="G199" s="3"/>
      <c r="H199" s="3"/>
      <c r="I199" s="3"/>
      <c r="J199" s="3"/>
    </row>
    <row r="200" spans="1:10" s="14" customFormat="1">
      <c r="A200" s="18"/>
      <c r="B200" s="172"/>
      <c r="C200" s="172"/>
      <c r="D200" s="172"/>
      <c r="E200" s="172"/>
      <c r="F200" s="3"/>
      <c r="G200" s="3"/>
      <c r="H200" s="3"/>
      <c r="I200" s="3"/>
      <c r="J200" s="3"/>
    </row>
    <row r="201" spans="1:10" s="14" customFormat="1">
      <c r="A201" s="18"/>
      <c r="B201" s="172"/>
      <c r="C201" s="172"/>
      <c r="D201" s="172"/>
      <c r="E201" s="172"/>
      <c r="F201" s="3"/>
      <c r="G201" s="3"/>
      <c r="H201" s="3"/>
      <c r="I201" s="3"/>
      <c r="J201" s="3"/>
    </row>
    <row r="202" spans="1:10" s="14" customFormat="1">
      <c r="A202" s="18"/>
      <c r="B202" s="172"/>
      <c r="C202" s="172"/>
      <c r="D202" s="172"/>
      <c r="E202" s="172"/>
      <c r="F202" s="3"/>
      <c r="G202" s="3"/>
      <c r="H202" s="3"/>
      <c r="I202" s="3"/>
      <c r="J202" s="3"/>
    </row>
    <row r="203" spans="1:10" s="14" customFormat="1">
      <c r="A203" s="18"/>
      <c r="B203" s="172"/>
      <c r="C203" s="172"/>
      <c r="D203" s="172"/>
      <c r="E203" s="172"/>
      <c r="F203" s="3"/>
      <c r="G203" s="3"/>
      <c r="H203" s="3"/>
      <c r="I203" s="3"/>
      <c r="J203" s="3"/>
    </row>
    <row r="204" spans="1:10" s="14" customFormat="1">
      <c r="A204" s="18"/>
      <c r="B204" s="172"/>
      <c r="C204" s="172"/>
      <c r="D204" s="172"/>
      <c r="E204" s="172"/>
      <c r="F204" s="3"/>
      <c r="G204" s="3"/>
      <c r="H204" s="3"/>
      <c r="I204" s="3"/>
      <c r="J204" s="3"/>
    </row>
    <row r="205" spans="1:10" s="14" customFormat="1">
      <c r="A205" s="18"/>
      <c r="B205" s="172"/>
      <c r="C205" s="172"/>
      <c r="D205" s="172"/>
      <c r="E205" s="172"/>
      <c r="F205" s="3"/>
      <c r="G205" s="3"/>
      <c r="H205" s="3"/>
      <c r="I205" s="3"/>
      <c r="J205" s="3"/>
    </row>
    <row r="206" spans="1:10" s="14" customFormat="1">
      <c r="A206" s="18"/>
      <c r="B206" s="172"/>
      <c r="C206" s="172"/>
      <c r="D206" s="172"/>
      <c r="E206" s="172"/>
      <c r="F206" s="3"/>
      <c r="G206" s="3"/>
      <c r="H206" s="3"/>
      <c r="I206" s="3"/>
      <c r="J206" s="3"/>
    </row>
    <row r="207" spans="1:10" s="14" customFormat="1">
      <c r="A207" s="18"/>
      <c r="B207" s="172"/>
      <c r="C207" s="172"/>
      <c r="D207" s="172"/>
      <c r="E207" s="172"/>
      <c r="F207" s="3"/>
      <c r="G207" s="3"/>
      <c r="H207" s="3"/>
      <c r="I207" s="3"/>
      <c r="J207" s="3"/>
    </row>
    <row r="208" spans="1:10" s="14" customFormat="1">
      <c r="A208" s="18"/>
      <c r="B208" s="172"/>
      <c r="C208" s="172"/>
      <c r="D208" s="172"/>
      <c r="E208" s="172"/>
      <c r="F208" s="3"/>
      <c r="G208" s="3"/>
      <c r="H208" s="3"/>
      <c r="I208" s="3"/>
      <c r="J208" s="3"/>
    </row>
    <row r="209" spans="1:10" s="14" customFormat="1">
      <c r="A209" s="18"/>
      <c r="B209" s="172"/>
      <c r="C209" s="172"/>
      <c r="D209" s="172"/>
      <c r="E209" s="172"/>
      <c r="F209" s="3"/>
      <c r="G209" s="3"/>
      <c r="H209" s="3"/>
      <c r="I209" s="3"/>
      <c r="J209" s="3"/>
    </row>
    <row r="210" spans="1:10" s="14" customFormat="1">
      <c r="A210" s="18"/>
      <c r="B210" s="172"/>
      <c r="C210" s="172"/>
      <c r="D210" s="172"/>
      <c r="E210" s="172"/>
      <c r="F210" s="3"/>
      <c r="G210" s="3"/>
      <c r="H210" s="3"/>
      <c r="I210" s="3"/>
      <c r="J210" s="3"/>
    </row>
    <row r="211" spans="1:10" s="14" customFormat="1">
      <c r="A211" s="18"/>
      <c r="B211" s="172"/>
      <c r="C211" s="172"/>
      <c r="D211" s="172"/>
      <c r="E211" s="172"/>
      <c r="F211" s="3"/>
      <c r="G211" s="3"/>
      <c r="H211" s="3"/>
      <c r="I211" s="3"/>
      <c r="J211" s="3"/>
    </row>
    <row r="212" spans="1:10" s="14" customFormat="1">
      <c r="A212" s="18"/>
      <c r="B212" s="172"/>
      <c r="C212" s="172"/>
      <c r="D212" s="172"/>
      <c r="E212" s="172"/>
      <c r="F212" s="3"/>
      <c r="G212" s="3"/>
      <c r="H212" s="3"/>
      <c r="I212" s="3"/>
      <c r="J212" s="3"/>
    </row>
    <row r="213" spans="1:10" s="14" customFormat="1">
      <c r="A213" s="18"/>
      <c r="B213" s="172"/>
      <c r="C213" s="172"/>
      <c r="D213" s="172"/>
      <c r="E213" s="172"/>
      <c r="F213" s="3"/>
      <c r="G213" s="3"/>
      <c r="H213" s="3"/>
      <c r="I213" s="3"/>
      <c r="J213" s="3"/>
    </row>
    <row r="214" spans="1:10" s="14" customFormat="1">
      <c r="A214" s="18"/>
      <c r="B214" s="172"/>
      <c r="C214" s="172"/>
      <c r="D214" s="172"/>
      <c r="E214" s="172"/>
      <c r="F214" s="3"/>
      <c r="G214" s="3"/>
      <c r="H214" s="3"/>
      <c r="I214" s="3"/>
      <c r="J214" s="3"/>
    </row>
    <row r="215" spans="1:10" s="14" customFormat="1">
      <c r="A215" s="18"/>
      <c r="B215" s="172"/>
      <c r="C215" s="172"/>
      <c r="D215" s="172"/>
      <c r="E215" s="172"/>
      <c r="F215" s="3"/>
      <c r="G215" s="3"/>
      <c r="H215" s="3"/>
      <c r="I215" s="3"/>
      <c r="J215" s="3"/>
    </row>
    <row r="216" spans="1:10" s="14" customFormat="1">
      <c r="A216" s="18"/>
      <c r="B216" s="172"/>
      <c r="C216" s="172"/>
      <c r="D216" s="172"/>
      <c r="E216" s="172"/>
      <c r="F216" s="3"/>
      <c r="G216" s="3"/>
      <c r="H216" s="3"/>
      <c r="I216" s="3"/>
      <c r="J216" s="3"/>
    </row>
    <row r="217" spans="1:10" s="14" customFormat="1">
      <c r="A217" s="18"/>
      <c r="B217" s="172"/>
      <c r="C217" s="172"/>
      <c r="D217" s="172"/>
      <c r="E217" s="172"/>
      <c r="F217" s="3"/>
      <c r="G217" s="3"/>
      <c r="H217" s="3"/>
      <c r="I217" s="3"/>
      <c r="J217" s="3"/>
    </row>
    <row r="218" spans="1:10" s="14" customFormat="1">
      <c r="A218" s="18"/>
      <c r="B218" s="172"/>
      <c r="C218" s="172"/>
      <c r="D218" s="172"/>
      <c r="E218" s="172"/>
      <c r="F218" s="3"/>
      <c r="G218" s="3"/>
      <c r="H218" s="3"/>
      <c r="I218" s="3"/>
      <c r="J218" s="3"/>
    </row>
    <row r="219" spans="1:10" s="14" customFormat="1">
      <c r="A219" s="18"/>
      <c r="B219" s="172"/>
      <c r="C219" s="172"/>
      <c r="D219" s="172"/>
      <c r="E219" s="172"/>
      <c r="F219" s="3"/>
      <c r="G219" s="3"/>
      <c r="H219" s="3"/>
      <c r="I219" s="3"/>
      <c r="J219" s="3"/>
    </row>
    <row r="220" spans="1:10" s="14" customFormat="1">
      <c r="A220" s="18"/>
      <c r="B220" s="172"/>
      <c r="C220" s="172"/>
      <c r="D220" s="172"/>
      <c r="E220" s="172"/>
      <c r="F220" s="3"/>
      <c r="G220" s="3"/>
      <c r="H220" s="3"/>
      <c r="I220" s="3"/>
      <c r="J220" s="3"/>
    </row>
    <row r="221" spans="1:10" s="14" customFormat="1">
      <c r="A221" s="18"/>
      <c r="B221" s="172"/>
      <c r="C221" s="172"/>
      <c r="D221" s="172"/>
      <c r="E221" s="172"/>
      <c r="F221" s="3"/>
      <c r="G221" s="3"/>
      <c r="H221" s="3"/>
      <c r="I221" s="3"/>
      <c r="J221" s="3"/>
    </row>
    <row r="222" spans="1:10" s="14" customFormat="1">
      <c r="A222" s="18"/>
      <c r="B222" s="172"/>
      <c r="C222" s="172"/>
      <c r="D222" s="172"/>
      <c r="E222" s="172"/>
      <c r="F222" s="3"/>
      <c r="G222" s="3"/>
      <c r="H222" s="3"/>
      <c r="I222" s="3"/>
      <c r="J222" s="3"/>
    </row>
    <row r="223" spans="1:10" s="14" customFormat="1">
      <c r="A223" s="18"/>
      <c r="B223" s="172"/>
      <c r="C223" s="172"/>
      <c r="D223" s="172"/>
      <c r="E223" s="172"/>
      <c r="F223" s="3"/>
      <c r="G223" s="3"/>
      <c r="H223" s="3"/>
      <c r="I223" s="3"/>
      <c r="J223" s="3"/>
    </row>
    <row r="224" spans="1:10" s="14" customFormat="1">
      <c r="A224" s="18"/>
      <c r="B224" s="172"/>
      <c r="C224" s="172"/>
      <c r="D224" s="172"/>
      <c r="E224" s="172"/>
      <c r="F224" s="3"/>
      <c r="G224" s="3"/>
      <c r="H224" s="3"/>
      <c r="I224" s="3"/>
      <c r="J224" s="3"/>
    </row>
    <row r="225" spans="1:10" s="14" customFormat="1">
      <c r="A225" s="18"/>
      <c r="B225" s="172"/>
      <c r="C225" s="172"/>
      <c r="D225" s="172"/>
      <c r="E225" s="172"/>
      <c r="F225" s="3"/>
      <c r="G225" s="3"/>
      <c r="H225" s="3"/>
      <c r="I225" s="3"/>
      <c r="J225" s="3"/>
    </row>
    <row r="226" spans="1:10" s="14" customFormat="1">
      <c r="A226" s="18"/>
      <c r="B226" s="172"/>
      <c r="C226" s="172"/>
      <c r="D226" s="172"/>
      <c r="E226" s="172"/>
      <c r="F226" s="3"/>
      <c r="G226" s="3"/>
      <c r="H226" s="3"/>
      <c r="I226" s="3"/>
      <c r="J226" s="3"/>
    </row>
    <row r="227" spans="1:10" s="14" customFormat="1">
      <c r="A227" s="18"/>
      <c r="B227" s="172"/>
      <c r="C227" s="172"/>
      <c r="D227" s="172"/>
      <c r="E227" s="172"/>
      <c r="F227" s="3"/>
      <c r="G227" s="3"/>
      <c r="H227" s="3"/>
      <c r="I227" s="3"/>
      <c r="J227" s="3"/>
    </row>
    <row r="228" spans="1:10" s="14" customFormat="1">
      <c r="A228" s="18"/>
      <c r="B228" s="172"/>
      <c r="C228" s="172"/>
      <c r="D228" s="172"/>
      <c r="E228" s="172"/>
      <c r="F228" s="3"/>
      <c r="G228" s="3"/>
      <c r="H228" s="3"/>
      <c r="I228" s="3"/>
      <c r="J228" s="3"/>
    </row>
    <row r="229" spans="1:10" s="14" customFormat="1">
      <c r="A229" s="18"/>
      <c r="B229" s="172"/>
      <c r="C229" s="172"/>
      <c r="D229" s="172"/>
      <c r="E229" s="172"/>
      <c r="F229" s="3"/>
      <c r="G229" s="3"/>
      <c r="H229" s="3"/>
      <c r="I229" s="3"/>
      <c r="J229" s="3"/>
    </row>
    <row r="230" spans="1:10" s="14" customFormat="1">
      <c r="A230" s="18"/>
      <c r="B230" s="172"/>
      <c r="C230" s="172"/>
      <c r="D230" s="172"/>
      <c r="E230" s="172"/>
      <c r="F230" s="3"/>
      <c r="G230" s="3"/>
      <c r="H230" s="3"/>
      <c r="I230" s="3"/>
      <c r="J230" s="3"/>
    </row>
    <row r="231" spans="1:10" s="14" customFormat="1">
      <c r="A231" s="18"/>
      <c r="B231" s="172"/>
      <c r="C231" s="172"/>
      <c r="D231" s="172"/>
      <c r="E231" s="172"/>
      <c r="F231" s="3"/>
      <c r="G231" s="3"/>
      <c r="H231" s="3"/>
      <c r="I231" s="3"/>
      <c r="J231" s="3"/>
    </row>
    <row r="232" spans="1:10" s="14" customFormat="1">
      <c r="A232" s="18"/>
      <c r="B232" s="172"/>
      <c r="C232" s="172"/>
      <c r="D232" s="172"/>
      <c r="E232" s="172"/>
      <c r="F232" s="3"/>
      <c r="G232" s="3"/>
      <c r="H232" s="3"/>
      <c r="I232" s="3"/>
      <c r="J232" s="3"/>
    </row>
    <row r="233" spans="1:10" s="14" customFormat="1">
      <c r="A233" s="18"/>
      <c r="B233" s="172"/>
      <c r="C233" s="172"/>
      <c r="D233" s="172"/>
      <c r="E233" s="172"/>
      <c r="F233" s="3"/>
      <c r="G233" s="3"/>
      <c r="H233" s="3"/>
      <c r="I233" s="3"/>
      <c r="J233" s="3"/>
    </row>
    <row r="234" spans="1:10" s="14" customFormat="1">
      <c r="A234" s="18"/>
      <c r="B234" s="172"/>
      <c r="C234" s="172"/>
      <c r="D234" s="172"/>
      <c r="E234" s="172"/>
      <c r="F234" s="3"/>
      <c r="G234" s="3"/>
      <c r="H234" s="3"/>
      <c r="I234" s="3"/>
      <c r="J234" s="3"/>
    </row>
    <row r="235" spans="1:10" s="14" customFormat="1">
      <c r="A235" s="18"/>
      <c r="B235" s="172"/>
      <c r="C235" s="172"/>
      <c r="D235" s="172"/>
      <c r="E235" s="172"/>
      <c r="F235" s="3"/>
      <c r="G235" s="3"/>
      <c r="H235" s="3"/>
      <c r="I235" s="3"/>
      <c r="J235" s="3"/>
    </row>
    <row r="236" spans="1:10" s="14" customFormat="1">
      <c r="A236" s="18"/>
      <c r="B236" s="172"/>
      <c r="C236" s="172"/>
      <c r="D236" s="172"/>
      <c r="E236" s="172"/>
      <c r="F236" s="3"/>
      <c r="G236" s="3"/>
      <c r="H236" s="3"/>
      <c r="I236" s="3"/>
      <c r="J236" s="3"/>
    </row>
    <row r="237" spans="1:10" s="14" customFormat="1">
      <c r="A237" s="18"/>
      <c r="B237" s="172"/>
      <c r="C237" s="172"/>
      <c r="D237" s="172"/>
      <c r="E237" s="172"/>
      <c r="F237" s="3"/>
      <c r="G237" s="3"/>
      <c r="H237" s="3"/>
      <c r="I237" s="3"/>
      <c r="J237" s="3"/>
    </row>
    <row r="238" spans="1:10" s="14" customFormat="1">
      <c r="A238" s="18"/>
      <c r="B238" s="172"/>
      <c r="C238" s="172"/>
      <c r="D238" s="172"/>
      <c r="E238" s="172"/>
      <c r="F238" s="3"/>
      <c r="G238" s="3"/>
      <c r="H238" s="3"/>
      <c r="I238" s="3"/>
      <c r="J238" s="3"/>
    </row>
    <row r="239" spans="1:10" s="14" customFormat="1">
      <c r="A239" s="18"/>
      <c r="B239" s="172"/>
      <c r="C239" s="172"/>
      <c r="D239" s="172"/>
      <c r="E239" s="172"/>
      <c r="F239" s="3"/>
      <c r="G239" s="3"/>
      <c r="H239" s="3"/>
      <c r="I239" s="3"/>
      <c r="J239" s="3"/>
    </row>
    <row r="240" spans="1:10" s="14" customFormat="1">
      <c r="A240" s="18"/>
      <c r="B240" s="172"/>
      <c r="C240" s="172"/>
      <c r="D240" s="172"/>
      <c r="E240" s="172"/>
      <c r="F240" s="3"/>
      <c r="G240" s="3"/>
      <c r="H240" s="3"/>
      <c r="I240" s="3"/>
      <c r="J240" s="3"/>
    </row>
    <row r="241" spans="1:10" s="14" customFormat="1">
      <c r="A241" s="18"/>
      <c r="B241" s="172"/>
      <c r="C241" s="172"/>
      <c r="D241" s="172"/>
      <c r="E241" s="172"/>
      <c r="F241" s="3"/>
      <c r="G241" s="3"/>
      <c r="H241" s="3"/>
      <c r="I241" s="3"/>
      <c r="J241" s="3"/>
    </row>
    <row r="242" spans="1:10" s="14" customFormat="1">
      <c r="A242" s="18"/>
      <c r="B242" s="172"/>
      <c r="C242" s="172"/>
      <c r="D242" s="172"/>
      <c r="E242" s="172"/>
      <c r="F242" s="3"/>
      <c r="G242" s="3"/>
      <c r="H242" s="3"/>
      <c r="I242" s="3"/>
      <c r="J242" s="3"/>
    </row>
    <row r="243" spans="1:10" s="14" customFormat="1">
      <c r="A243" s="18"/>
      <c r="B243" s="172"/>
      <c r="C243" s="172"/>
      <c r="D243" s="172"/>
      <c r="E243" s="172"/>
      <c r="F243" s="3"/>
      <c r="G243" s="3"/>
      <c r="H243" s="3"/>
      <c r="I243" s="3"/>
      <c r="J243" s="3"/>
    </row>
    <row r="244" spans="1:10" s="14" customFormat="1">
      <c r="A244" s="18"/>
      <c r="B244" s="172"/>
      <c r="C244" s="172"/>
      <c r="D244" s="172"/>
      <c r="E244" s="172"/>
      <c r="F244" s="3"/>
      <c r="G244" s="3"/>
      <c r="H244" s="3"/>
      <c r="I244" s="3"/>
      <c r="J244" s="3"/>
    </row>
    <row r="245" spans="1:10" s="14" customFormat="1">
      <c r="A245" s="18"/>
      <c r="B245" s="172"/>
      <c r="C245" s="172"/>
      <c r="D245" s="172"/>
      <c r="E245" s="172"/>
      <c r="F245" s="3"/>
      <c r="G245" s="3"/>
      <c r="H245" s="3"/>
      <c r="I245" s="3"/>
      <c r="J245" s="3"/>
    </row>
    <row r="246" spans="1:10" s="14" customFormat="1">
      <c r="A246" s="18"/>
      <c r="B246" s="172"/>
      <c r="C246" s="172"/>
      <c r="D246" s="172"/>
      <c r="E246" s="172"/>
      <c r="F246" s="3"/>
      <c r="G246" s="3"/>
      <c r="H246" s="3"/>
      <c r="I246" s="3"/>
      <c r="J246" s="3"/>
    </row>
    <row r="247" spans="1:10" s="14" customFormat="1">
      <c r="A247" s="18"/>
      <c r="B247" s="172"/>
      <c r="C247" s="172"/>
      <c r="D247" s="172"/>
      <c r="E247" s="172"/>
      <c r="F247" s="3"/>
      <c r="G247" s="3"/>
      <c r="H247" s="3"/>
      <c r="I247" s="3"/>
      <c r="J247" s="3"/>
    </row>
    <row r="248" spans="1:10" s="14" customFormat="1">
      <c r="A248" s="18"/>
      <c r="B248" s="172"/>
      <c r="C248" s="172"/>
      <c r="D248" s="172"/>
      <c r="E248" s="172"/>
      <c r="F248" s="3"/>
      <c r="G248" s="3"/>
      <c r="H248" s="3"/>
      <c r="I248" s="3"/>
      <c r="J248" s="3"/>
    </row>
    <row r="249" spans="1:10" s="14" customFormat="1">
      <c r="A249" s="18"/>
      <c r="B249" s="172"/>
      <c r="C249" s="172"/>
      <c r="D249" s="172"/>
      <c r="E249" s="172"/>
      <c r="F249" s="3"/>
      <c r="G249" s="3"/>
      <c r="H249" s="3"/>
      <c r="I249" s="3"/>
      <c r="J249" s="3"/>
    </row>
    <row r="250" spans="1:10" s="14" customFormat="1">
      <c r="A250" s="18"/>
      <c r="B250" s="172"/>
      <c r="C250" s="172"/>
      <c r="D250" s="172"/>
      <c r="E250" s="172"/>
      <c r="F250" s="3"/>
      <c r="G250" s="3"/>
      <c r="H250" s="3"/>
      <c r="I250" s="3"/>
      <c r="J250" s="3"/>
    </row>
    <row r="251" spans="1:10" s="14" customFormat="1">
      <c r="A251" s="18"/>
      <c r="B251" s="172"/>
      <c r="C251" s="172"/>
      <c r="D251" s="172"/>
      <c r="E251" s="172"/>
      <c r="F251" s="3"/>
      <c r="G251" s="3"/>
      <c r="H251" s="3"/>
      <c r="I251" s="3"/>
      <c r="J251" s="3"/>
    </row>
    <row r="252" spans="1:10" s="14" customFormat="1">
      <c r="A252" s="18"/>
      <c r="B252" s="172"/>
      <c r="C252" s="172"/>
      <c r="D252" s="172"/>
      <c r="E252" s="172"/>
      <c r="F252" s="3"/>
      <c r="G252" s="3"/>
      <c r="H252" s="3"/>
      <c r="I252" s="3"/>
      <c r="J252" s="3"/>
    </row>
    <row r="253" spans="1:10" s="14" customFormat="1">
      <c r="A253" s="18"/>
      <c r="B253" s="172"/>
      <c r="C253" s="172"/>
      <c r="D253" s="172"/>
      <c r="E253" s="172"/>
      <c r="F253" s="3"/>
      <c r="G253" s="3"/>
      <c r="H253" s="3"/>
      <c r="I253" s="3"/>
      <c r="J253" s="3"/>
    </row>
    <row r="254" spans="1:10" s="14" customFormat="1">
      <c r="A254" s="18"/>
      <c r="B254" s="172"/>
      <c r="C254" s="172"/>
      <c r="D254" s="172"/>
      <c r="E254" s="172"/>
      <c r="F254" s="3"/>
      <c r="G254" s="3"/>
      <c r="H254" s="3"/>
      <c r="I254" s="3"/>
      <c r="J254" s="3"/>
    </row>
    <row r="255" spans="1:10" s="14" customFormat="1">
      <c r="A255" s="18"/>
      <c r="B255" s="172"/>
      <c r="C255" s="172"/>
      <c r="D255" s="172"/>
      <c r="E255" s="172"/>
      <c r="F255" s="3"/>
      <c r="G255" s="3"/>
      <c r="H255" s="3"/>
      <c r="I255" s="3"/>
      <c r="J255" s="3"/>
    </row>
    <row r="256" spans="1:10" s="14" customFormat="1">
      <c r="A256" s="18"/>
      <c r="B256" s="172"/>
      <c r="C256" s="172"/>
      <c r="D256" s="172"/>
      <c r="E256" s="172"/>
      <c r="F256" s="3"/>
      <c r="G256" s="3"/>
      <c r="H256" s="3"/>
      <c r="I256" s="3"/>
      <c r="J256" s="3"/>
    </row>
    <row r="257" spans="1:10" s="14" customFormat="1">
      <c r="A257" s="18"/>
      <c r="B257" s="172"/>
      <c r="C257" s="172"/>
      <c r="D257" s="172"/>
      <c r="E257" s="172"/>
      <c r="F257" s="3"/>
      <c r="G257" s="3"/>
      <c r="H257" s="3"/>
      <c r="I257" s="3"/>
      <c r="J257" s="3"/>
    </row>
    <row r="258" spans="1:10" s="14" customFormat="1">
      <c r="A258" s="18"/>
      <c r="B258" s="172"/>
      <c r="C258" s="172"/>
      <c r="D258" s="172"/>
      <c r="E258" s="172"/>
      <c r="F258" s="3"/>
      <c r="G258" s="3"/>
      <c r="H258" s="3"/>
      <c r="I258" s="3"/>
      <c r="J258" s="3"/>
    </row>
    <row r="259" spans="1:10" s="14" customFormat="1">
      <c r="A259" s="18"/>
      <c r="B259" s="172"/>
      <c r="C259" s="172"/>
      <c r="D259" s="172"/>
      <c r="E259" s="172"/>
      <c r="F259" s="3"/>
      <c r="G259" s="3"/>
      <c r="H259" s="3"/>
      <c r="I259" s="3"/>
      <c r="J259" s="3"/>
    </row>
    <row r="260" spans="1:10" s="14" customFormat="1">
      <c r="A260" s="18"/>
      <c r="B260" s="172"/>
      <c r="C260" s="172"/>
      <c r="D260" s="172"/>
      <c r="E260" s="172"/>
      <c r="F260" s="3"/>
      <c r="G260" s="3"/>
      <c r="H260" s="3"/>
      <c r="I260" s="3"/>
      <c r="J260" s="3"/>
    </row>
    <row r="261" spans="1:10" s="14" customFormat="1">
      <c r="A261" s="18"/>
      <c r="B261" s="172"/>
      <c r="C261" s="172"/>
      <c r="D261" s="172"/>
      <c r="E261" s="172"/>
      <c r="F261" s="3"/>
      <c r="G261" s="3"/>
      <c r="H261" s="3"/>
      <c r="I261" s="3"/>
      <c r="J261" s="3"/>
    </row>
    <row r="262" spans="1:10" s="14" customFormat="1">
      <c r="A262" s="18"/>
      <c r="B262" s="172"/>
      <c r="C262" s="172"/>
      <c r="D262" s="172"/>
      <c r="E262" s="172"/>
      <c r="F262" s="3"/>
      <c r="G262" s="3"/>
      <c r="H262" s="3"/>
      <c r="I262" s="3"/>
      <c r="J262" s="3"/>
    </row>
    <row r="263" spans="1:10" s="14" customFormat="1">
      <c r="A263" s="18"/>
      <c r="B263" s="172"/>
      <c r="C263" s="172"/>
      <c r="D263" s="172"/>
      <c r="E263" s="172"/>
      <c r="F263" s="3"/>
      <c r="G263" s="3"/>
      <c r="H263" s="3"/>
      <c r="I263" s="3"/>
      <c r="J263" s="3"/>
    </row>
    <row r="264" spans="1:10" s="14" customFormat="1">
      <c r="A264" s="18"/>
      <c r="B264" s="172"/>
      <c r="C264" s="172"/>
      <c r="D264" s="172"/>
      <c r="E264" s="172"/>
      <c r="F264" s="3"/>
      <c r="G264" s="3"/>
      <c r="H264" s="3"/>
      <c r="I264" s="3"/>
      <c r="J264" s="3"/>
    </row>
    <row r="265" spans="1:10" s="14" customFormat="1">
      <c r="A265" s="18"/>
      <c r="B265" s="172"/>
      <c r="C265" s="172"/>
      <c r="D265" s="172"/>
      <c r="E265" s="172"/>
      <c r="F265" s="3"/>
      <c r="G265" s="3"/>
      <c r="H265" s="3"/>
      <c r="I265" s="3"/>
      <c r="J265" s="3"/>
    </row>
    <row r="266" spans="1:10" s="14" customFormat="1">
      <c r="A266" s="18"/>
      <c r="B266" s="172"/>
      <c r="C266" s="172"/>
      <c r="D266" s="172"/>
      <c r="E266" s="172"/>
      <c r="F266" s="3"/>
      <c r="G266" s="3"/>
      <c r="H266" s="3"/>
      <c r="I266" s="3"/>
      <c r="J266" s="3"/>
    </row>
    <row r="267" spans="1:10" s="14" customFormat="1">
      <c r="A267" s="18"/>
      <c r="B267" s="172"/>
      <c r="C267" s="172"/>
      <c r="D267" s="172"/>
      <c r="E267" s="172"/>
      <c r="F267" s="3"/>
      <c r="G267" s="3"/>
      <c r="H267" s="3"/>
      <c r="I267" s="3"/>
      <c r="J267" s="3"/>
    </row>
    <row r="268" spans="1:10" s="14" customFormat="1">
      <c r="A268" s="18"/>
      <c r="B268" s="172"/>
      <c r="C268" s="172"/>
      <c r="D268" s="172"/>
      <c r="E268" s="172"/>
      <c r="F268" s="3"/>
      <c r="G268" s="3"/>
      <c r="H268" s="3"/>
      <c r="I268" s="3"/>
      <c r="J268" s="3"/>
    </row>
    <row r="269" spans="1:10" s="14" customFormat="1">
      <c r="A269" s="18"/>
      <c r="B269" s="172"/>
      <c r="C269" s="172"/>
      <c r="D269" s="172"/>
      <c r="E269" s="172"/>
      <c r="F269" s="3"/>
      <c r="G269" s="3"/>
      <c r="H269" s="3"/>
      <c r="I269" s="3"/>
      <c r="J269" s="3"/>
    </row>
    <row r="270" spans="1:10" s="14" customFormat="1">
      <c r="A270" s="18"/>
      <c r="B270" s="172"/>
      <c r="C270" s="172"/>
      <c r="D270" s="172"/>
      <c r="E270" s="172"/>
      <c r="F270" s="3"/>
      <c r="G270" s="3"/>
      <c r="H270" s="3"/>
      <c r="I270" s="3"/>
      <c r="J270" s="3"/>
    </row>
    <row r="271" spans="1:10" s="14" customFormat="1">
      <c r="A271" s="18"/>
      <c r="B271" s="172"/>
      <c r="C271" s="172"/>
      <c r="D271" s="172"/>
      <c r="E271" s="172"/>
      <c r="F271" s="3"/>
      <c r="G271" s="3"/>
      <c r="H271" s="3"/>
      <c r="I271" s="3"/>
      <c r="J271" s="3"/>
    </row>
    <row r="272" spans="1:10" s="14" customFormat="1">
      <c r="A272" s="18"/>
      <c r="B272" s="172"/>
      <c r="C272" s="172"/>
      <c r="D272" s="172"/>
      <c r="E272" s="172"/>
      <c r="F272" s="3"/>
      <c r="G272" s="3"/>
      <c r="H272" s="3"/>
      <c r="I272" s="3"/>
      <c r="J272" s="3"/>
    </row>
    <row r="273" spans="1:10" s="14" customFormat="1">
      <c r="A273" s="18"/>
      <c r="B273" s="172"/>
      <c r="C273" s="172"/>
      <c r="D273" s="172"/>
      <c r="E273" s="172"/>
      <c r="F273" s="3"/>
      <c r="G273" s="3"/>
      <c r="H273" s="3"/>
      <c r="I273" s="3"/>
      <c r="J273" s="3"/>
    </row>
    <row r="274" spans="1:10" s="14" customFormat="1">
      <c r="A274" s="18"/>
      <c r="B274" s="172"/>
      <c r="C274" s="172"/>
      <c r="D274" s="172"/>
      <c r="E274" s="172"/>
      <c r="F274" s="3"/>
      <c r="G274" s="3"/>
      <c r="H274" s="3"/>
      <c r="I274" s="3"/>
      <c r="J274" s="3"/>
    </row>
    <row r="275" spans="1:10" s="14" customFormat="1">
      <c r="A275" s="18"/>
      <c r="B275" s="172"/>
      <c r="C275" s="172"/>
      <c r="D275" s="172"/>
      <c r="E275" s="172"/>
      <c r="F275" s="3"/>
      <c r="G275" s="3"/>
      <c r="H275" s="3"/>
      <c r="I275" s="3"/>
      <c r="J275" s="3"/>
    </row>
    <row r="276" spans="1:10" s="14" customFormat="1">
      <c r="A276" s="18"/>
      <c r="B276" s="172"/>
      <c r="C276" s="172"/>
      <c r="D276" s="172"/>
      <c r="E276" s="172"/>
      <c r="F276" s="3"/>
      <c r="G276" s="3"/>
      <c r="H276" s="3"/>
      <c r="I276" s="3"/>
      <c r="J276" s="3"/>
    </row>
    <row r="277" spans="1:10" s="14" customFormat="1">
      <c r="A277" s="18"/>
      <c r="B277" s="172"/>
      <c r="C277" s="172"/>
      <c r="D277" s="172"/>
      <c r="E277" s="172"/>
      <c r="F277" s="3"/>
      <c r="G277" s="3"/>
      <c r="H277" s="3"/>
      <c r="I277" s="3"/>
      <c r="J277" s="3"/>
    </row>
    <row r="278" spans="1:10" s="14" customFormat="1">
      <c r="A278" s="18"/>
      <c r="B278" s="172"/>
      <c r="C278" s="172"/>
      <c r="D278" s="172"/>
      <c r="E278" s="172"/>
      <c r="F278" s="3"/>
      <c r="G278" s="3"/>
      <c r="H278" s="3"/>
      <c r="I278" s="3"/>
      <c r="J278" s="3"/>
    </row>
    <row r="279" spans="1:10" s="14" customFormat="1">
      <c r="A279" s="18"/>
      <c r="B279" s="172"/>
      <c r="C279" s="172"/>
      <c r="D279" s="172"/>
      <c r="E279" s="172"/>
      <c r="F279" s="3"/>
      <c r="G279" s="3"/>
      <c r="H279" s="3"/>
      <c r="I279" s="3"/>
      <c r="J279" s="3"/>
    </row>
    <row r="280" spans="1:10" s="14" customFormat="1">
      <c r="A280" s="18"/>
      <c r="B280" s="172"/>
      <c r="C280" s="172"/>
      <c r="D280" s="172"/>
      <c r="E280" s="172"/>
      <c r="F280" s="3"/>
      <c r="G280" s="3"/>
      <c r="H280" s="3"/>
      <c r="I280" s="3"/>
      <c r="J280" s="3"/>
    </row>
    <row r="281" spans="1:10" s="14" customFormat="1">
      <c r="A281" s="18"/>
      <c r="B281" s="172"/>
      <c r="C281" s="172"/>
      <c r="D281" s="172"/>
      <c r="E281" s="172"/>
      <c r="F281" s="3"/>
      <c r="G281" s="3"/>
      <c r="H281" s="3"/>
      <c r="I281" s="3"/>
      <c r="J281" s="3"/>
    </row>
    <row r="282" spans="1:10" s="14" customFormat="1">
      <c r="A282" s="18"/>
      <c r="B282" s="172"/>
      <c r="C282" s="172"/>
      <c r="D282" s="172"/>
      <c r="E282" s="172"/>
      <c r="F282" s="3"/>
      <c r="G282" s="3"/>
      <c r="H282" s="3"/>
      <c r="I282" s="3"/>
      <c r="J282" s="3"/>
    </row>
    <row r="283" spans="1:10" s="14" customFormat="1">
      <c r="A283" s="18"/>
      <c r="B283" s="172"/>
      <c r="C283" s="172"/>
      <c r="D283" s="172"/>
      <c r="E283" s="172"/>
      <c r="F283" s="3"/>
      <c r="G283" s="3"/>
      <c r="H283" s="3"/>
      <c r="I283" s="3"/>
      <c r="J283" s="3"/>
    </row>
    <row r="284" spans="1:10" s="14" customFormat="1">
      <c r="A284" s="18"/>
      <c r="B284" s="172"/>
      <c r="C284" s="172"/>
      <c r="D284" s="172"/>
      <c r="E284" s="172"/>
      <c r="F284" s="3"/>
      <c r="G284" s="3"/>
      <c r="H284" s="3"/>
      <c r="I284" s="3"/>
      <c r="J284" s="3"/>
    </row>
    <row r="285" spans="1:10" s="14" customFormat="1">
      <c r="A285" s="18"/>
      <c r="B285" s="172"/>
      <c r="C285" s="172"/>
      <c r="D285" s="172"/>
      <c r="E285" s="172"/>
      <c r="F285" s="3"/>
      <c r="G285" s="3"/>
      <c r="H285" s="3"/>
      <c r="I285" s="3"/>
      <c r="J285" s="3"/>
    </row>
    <row r="286" spans="1:10" s="14" customFormat="1">
      <c r="A286" s="18"/>
      <c r="B286" s="172"/>
      <c r="C286" s="172"/>
      <c r="D286" s="172"/>
      <c r="E286" s="172"/>
      <c r="F286" s="3"/>
      <c r="G286" s="3"/>
      <c r="H286" s="3"/>
      <c r="I286" s="3"/>
      <c r="J286" s="3"/>
    </row>
    <row r="287" spans="1:10" s="14" customFormat="1">
      <c r="A287" s="18"/>
      <c r="B287" s="172"/>
      <c r="C287" s="172"/>
      <c r="D287" s="172"/>
      <c r="E287" s="172"/>
      <c r="F287" s="3"/>
      <c r="G287" s="3"/>
      <c r="H287" s="3"/>
      <c r="I287" s="3"/>
      <c r="J287" s="3"/>
    </row>
  </sheetData>
  <mergeCells count="63">
    <mergeCell ref="A54:J54"/>
    <mergeCell ref="I28:I29"/>
    <mergeCell ref="J28:J29"/>
    <mergeCell ref="B29:H29"/>
    <mergeCell ref="G38:J38"/>
    <mergeCell ref="B28:H28"/>
    <mergeCell ref="H30:I30"/>
    <mergeCell ref="A35:J35"/>
    <mergeCell ref="E38:E39"/>
    <mergeCell ref="A19:D19"/>
    <mergeCell ref="I20:I21"/>
    <mergeCell ref="I22:I23"/>
    <mergeCell ref="J22:J23"/>
    <mergeCell ref="B20:F21"/>
    <mergeCell ref="B23:F23"/>
    <mergeCell ref="G19:H19"/>
    <mergeCell ref="I19:J19"/>
    <mergeCell ref="J20:J21"/>
    <mergeCell ref="G20:G21"/>
    <mergeCell ref="H20:H21"/>
    <mergeCell ref="A20:A21"/>
    <mergeCell ref="B22:F22"/>
    <mergeCell ref="C136:F136"/>
    <mergeCell ref="H136:J136"/>
    <mergeCell ref="C135:F135"/>
    <mergeCell ref="A34:J34"/>
    <mergeCell ref="F38:F39"/>
    <mergeCell ref="A56:J56"/>
    <mergeCell ref="A100:J100"/>
    <mergeCell ref="C38:C39"/>
    <mergeCell ref="B38:B39"/>
    <mergeCell ref="A111:J111"/>
    <mergeCell ref="A78:J78"/>
    <mergeCell ref="A41:J41"/>
    <mergeCell ref="H135:J135"/>
    <mergeCell ref="A38:A39"/>
    <mergeCell ref="A47:J47"/>
    <mergeCell ref="D38:D39"/>
    <mergeCell ref="B24:F24"/>
    <mergeCell ref="I26:I27"/>
    <mergeCell ref="A36:J36"/>
    <mergeCell ref="B30:G30"/>
    <mergeCell ref="B31:G31"/>
    <mergeCell ref="H31:I31"/>
    <mergeCell ref="I24:I25"/>
    <mergeCell ref="J24:J25"/>
    <mergeCell ref="J26:J27"/>
    <mergeCell ref="B26:H26"/>
    <mergeCell ref="B27:H27"/>
    <mergeCell ref="B25:H25"/>
    <mergeCell ref="A3:B3"/>
    <mergeCell ref="G4:J4"/>
    <mergeCell ref="G16:J16"/>
    <mergeCell ref="G13:J13"/>
    <mergeCell ref="G10:J10"/>
    <mergeCell ref="A4:B4"/>
    <mergeCell ref="A6:B6"/>
    <mergeCell ref="A5:J5"/>
    <mergeCell ref="A15:B15"/>
    <mergeCell ref="C15:D15"/>
    <mergeCell ref="G12:J12"/>
    <mergeCell ref="A12:B12"/>
    <mergeCell ref="A13:D13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6" max="16383" man="1"/>
    <brk id="64" max="16383" man="1"/>
    <brk id="89" max="16383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0"/>
  <sheetViews>
    <sheetView topLeftCell="A10" zoomScale="70" zoomScaleNormal="70" zoomScaleSheetLayoutView="80" workbookViewId="0">
      <selection activeCell="I116" sqref="I116"/>
    </sheetView>
  </sheetViews>
  <sheetFormatPr defaultRowHeight="18.75"/>
  <cols>
    <col min="1" max="1" width="89.85546875" style="3" customWidth="1"/>
    <col min="2" max="2" width="14.85546875" style="14" customWidth="1"/>
    <col min="3" max="5" width="19.85546875" style="14" customWidth="1"/>
    <col min="6" max="15" width="19.85546875" style="3" customWidth="1"/>
    <col min="16" max="16" width="9.140625" style="3" customWidth="1"/>
    <col min="17" max="16384" width="9.140625" style="3"/>
  </cols>
  <sheetData>
    <row r="1" spans="1:15">
      <c r="A1" s="257" t="s">
        <v>146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8"/>
      <c r="M1" s="258"/>
      <c r="N1" s="258"/>
    </row>
    <row r="2" spans="1:15" ht="13.5" customHeight="1">
      <c r="B2" s="172"/>
      <c r="C2" s="172"/>
      <c r="D2" s="172"/>
      <c r="E2" s="172"/>
    </row>
    <row r="3" spans="1:15">
      <c r="A3" s="250" t="s">
        <v>147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59" t="s">
        <v>148</v>
      </c>
      <c r="B5" s="252" t="s">
        <v>149</v>
      </c>
      <c r="C5" s="253"/>
      <c r="D5" s="253"/>
      <c r="E5" s="253"/>
      <c r="F5" s="231" t="s">
        <v>150</v>
      </c>
      <c r="G5" s="231"/>
      <c r="H5" s="231"/>
      <c r="I5" s="231"/>
      <c r="J5" s="231"/>
      <c r="K5" s="231"/>
      <c r="L5" s="231"/>
      <c r="M5" s="231"/>
      <c r="N5" s="231"/>
      <c r="O5" s="231"/>
    </row>
    <row r="6" spans="1:15" ht="18.75" customHeight="1">
      <c r="A6" s="159">
        <v>1</v>
      </c>
      <c r="B6" s="252">
        <v>2</v>
      </c>
      <c r="C6" s="253"/>
      <c r="D6" s="253"/>
      <c r="E6" s="253"/>
      <c r="F6" s="231">
        <v>3</v>
      </c>
      <c r="G6" s="231"/>
      <c r="H6" s="231"/>
      <c r="I6" s="231"/>
      <c r="J6" s="231"/>
      <c r="K6" s="231"/>
      <c r="L6" s="231"/>
      <c r="M6" s="231"/>
      <c r="N6" s="231"/>
      <c r="O6" s="231"/>
    </row>
    <row r="7" spans="1:15" ht="18.75" customHeight="1">
      <c r="A7" s="182" t="s">
        <v>411</v>
      </c>
      <c r="B7" s="259" t="s">
        <v>419</v>
      </c>
      <c r="C7" s="260"/>
      <c r="D7" s="260"/>
      <c r="E7" s="261"/>
      <c r="F7" s="259" t="s">
        <v>405</v>
      </c>
      <c r="G7" s="260"/>
      <c r="H7" s="260"/>
      <c r="I7" s="260"/>
      <c r="J7" s="260"/>
      <c r="K7" s="260"/>
      <c r="L7" s="260"/>
      <c r="M7" s="260"/>
      <c r="N7" s="260"/>
      <c r="O7" s="261"/>
    </row>
    <row r="8" spans="1:15">
      <c r="A8" s="24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</row>
    <row r="9" spans="1:15" ht="18.75" customHeight="1">
      <c r="A9" s="254" t="s">
        <v>151</v>
      </c>
      <c r="B9" s="255"/>
      <c r="C9" s="255"/>
      <c r="D9" s="255"/>
      <c r="E9" s="255"/>
      <c r="F9" s="255"/>
      <c r="G9" s="255"/>
      <c r="H9" s="255"/>
      <c r="I9" s="255"/>
      <c r="J9" s="255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26" t="s">
        <v>152</v>
      </c>
      <c r="B11" s="244" t="s">
        <v>153</v>
      </c>
      <c r="C11" s="246"/>
      <c r="D11" s="213" t="s">
        <v>422</v>
      </c>
      <c r="E11" s="213"/>
      <c r="F11" s="213"/>
      <c r="G11" s="213" t="s">
        <v>423</v>
      </c>
      <c r="H11" s="213"/>
      <c r="I11" s="213"/>
      <c r="J11" s="244" t="s">
        <v>424</v>
      </c>
      <c r="K11" s="245"/>
      <c r="L11" s="246"/>
      <c r="M11" s="213" t="s">
        <v>425</v>
      </c>
      <c r="N11" s="213"/>
      <c r="O11" s="213"/>
    </row>
    <row r="12" spans="1:15" ht="150" customHeight="1">
      <c r="A12" s="227"/>
      <c r="B12" s="180" t="s">
        <v>420</v>
      </c>
      <c r="C12" s="180" t="s">
        <v>421</v>
      </c>
      <c r="D12" s="147" t="s">
        <v>154</v>
      </c>
      <c r="E12" s="147" t="s">
        <v>155</v>
      </c>
      <c r="F12" s="147" t="s">
        <v>156</v>
      </c>
      <c r="G12" s="147" t="s">
        <v>154</v>
      </c>
      <c r="H12" s="147" t="s">
        <v>155</v>
      </c>
      <c r="I12" s="147" t="s">
        <v>156</v>
      </c>
      <c r="J12" s="147" t="s">
        <v>154</v>
      </c>
      <c r="K12" s="147" t="s">
        <v>155</v>
      </c>
      <c r="L12" s="147" t="s">
        <v>156</v>
      </c>
      <c r="M12" s="147" t="s">
        <v>154</v>
      </c>
      <c r="N12" s="147" t="s">
        <v>155</v>
      </c>
      <c r="O12" s="147" t="s">
        <v>156</v>
      </c>
    </row>
    <row r="13" spans="1:15">
      <c r="A13" s="147">
        <v>1</v>
      </c>
      <c r="B13" s="147">
        <v>2</v>
      </c>
      <c r="C13" s="147">
        <v>3</v>
      </c>
      <c r="D13" s="147">
        <v>4</v>
      </c>
      <c r="E13" s="147">
        <v>5</v>
      </c>
      <c r="F13" s="147">
        <v>6</v>
      </c>
      <c r="G13" s="147">
        <v>7</v>
      </c>
      <c r="H13" s="153">
        <v>8</v>
      </c>
      <c r="I13" s="153">
        <v>9</v>
      </c>
      <c r="J13" s="153">
        <v>10</v>
      </c>
      <c r="K13" s="153">
        <v>11</v>
      </c>
      <c r="L13" s="153">
        <v>12</v>
      </c>
      <c r="M13" s="153">
        <v>13</v>
      </c>
      <c r="N13" s="153">
        <v>14</v>
      </c>
      <c r="O13" s="153">
        <v>15</v>
      </c>
    </row>
    <row r="14" spans="1:15">
      <c r="A14" s="6"/>
      <c r="B14" s="10"/>
      <c r="C14" s="10"/>
      <c r="D14" s="31">
        <v>66574</v>
      </c>
      <c r="E14" s="31"/>
      <c r="F14" s="33"/>
      <c r="G14" s="31">
        <v>72115</v>
      </c>
      <c r="H14" s="31"/>
      <c r="I14" s="33"/>
      <c r="J14" s="31">
        <v>51695</v>
      </c>
      <c r="K14" s="31"/>
      <c r="L14" s="33"/>
      <c r="M14" s="31">
        <v>76432</v>
      </c>
      <c r="N14" s="31"/>
      <c r="O14" s="33"/>
    </row>
    <row r="15" spans="1:15">
      <c r="A15" s="6"/>
      <c r="B15" s="10"/>
      <c r="C15" s="10"/>
      <c r="D15" s="31"/>
      <c r="E15" s="31"/>
      <c r="F15" s="33"/>
      <c r="G15" s="31"/>
      <c r="H15" s="31"/>
      <c r="I15" s="33"/>
      <c r="J15" s="31"/>
      <c r="K15" s="31"/>
      <c r="L15" s="33"/>
      <c r="M15" s="31"/>
      <c r="N15" s="31"/>
      <c r="O15" s="33"/>
    </row>
    <row r="16" spans="1:15">
      <c r="A16" s="8" t="s">
        <v>157</v>
      </c>
      <c r="B16" s="41">
        <v>100</v>
      </c>
      <c r="C16" s="41">
        <v>100</v>
      </c>
      <c r="D16" s="179">
        <f>SUM(D14:D15)</f>
        <v>66574</v>
      </c>
      <c r="E16" s="32"/>
      <c r="F16" s="34"/>
      <c r="G16" s="179">
        <f>SUM(G14:G15)</f>
        <v>72115</v>
      </c>
      <c r="H16" s="32"/>
      <c r="I16" s="34"/>
      <c r="J16" s="179">
        <f>SUM(J14:J15)</f>
        <v>51695</v>
      </c>
      <c r="K16" s="32"/>
      <c r="L16" s="34"/>
      <c r="M16" s="179">
        <f>SUM(M14:M15)</f>
        <v>76432</v>
      </c>
      <c r="N16" s="32"/>
      <c r="O16" s="34"/>
    </row>
    <row r="18" spans="1:15">
      <c r="A18" s="250" t="s">
        <v>158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6"/>
    </row>
    <row r="19" spans="1:15" ht="11.25" customHeight="1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5" ht="44.25" customHeight="1">
      <c r="A20" s="262" t="s">
        <v>23</v>
      </c>
      <c r="B20" s="226" t="s">
        <v>24</v>
      </c>
      <c r="C20" s="226" t="s">
        <v>426</v>
      </c>
      <c r="D20" s="226" t="s">
        <v>427</v>
      </c>
      <c r="E20" s="247" t="s">
        <v>428</v>
      </c>
      <c r="F20" s="226" t="s">
        <v>429</v>
      </c>
      <c r="G20" s="244" t="s">
        <v>159</v>
      </c>
      <c r="H20" s="245"/>
      <c r="I20" s="245"/>
      <c r="J20" s="246"/>
      <c r="K20" s="273" t="s">
        <v>160</v>
      </c>
      <c r="L20" s="274"/>
      <c r="M20" s="274"/>
      <c r="N20" s="274"/>
      <c r="O20" s="274"/>
    </row>
    <row r="21" spans="1:15" ht="52.5" customHeight="1">
      <c r="A21" s="263"/>
      <c r="B21" s="227"/>
      <c r="C21" s="227"/>
      <c r="D21" s="227"/>
      <c r="E21" s="248"/>
      <c r="F21" s="227"/>
      <c r="G21" s="165" t="s">
        <v>161</v>
      </c>
      <c r="H21" s="165" t="s">
        <v>162</v>
      </c>
      <c r="I21" s="165" t="s">
        <v>163</v>
      </c>
      <c r="J21" s="165" t="s">
        <v>164</v>
      </c>
      <c r="K21" s="213"/>
      <c r="L21" s="274"/>
      <c r="M21" s="274"/>
      <c r="N21" s="274"/>
      <c r="O21" s="274"/>
    </row>
    <row r="22" spans="1:15">
      <c r="A22" s="153">
        <v>1</v>
      </c>
      <c r="B22" s="147">
        <v>2</v>
      </c>
      <c r="C22" s="147">
        <v>3</v>
      </c>
      <c r="D22" s="147">
        <v>4</v>
      </c>
      <c r="E22" s="147">
        <v>5</v>
      </c>
      <c r="F22" s="147">
        <v>6</v>
      </c>
      <c r="G22" s="147">
        <v>7</v>
      </c>
      <c r="H22" s="147">
        <v>8</v>
      </c>
      <c r="I22" s="147">
        <v>9</v>
      </c>
      <c r="J22" s="147">
        <v>10</v>
      </c>
      <c r="K22" s="252">
        <v>11</v>
      </c>
      <c r="L22" s="253"/>
      <c r="M22" s="253"/>
      <c r="N22" s="253"/>
      <c r="O22" s="253"/>
    </row>
    <row r="23" spans="1:15" s="5" customFormat="1" ht="18.75" customHeight="1">
      <c r="A23" s="8" t="s">
        <v>31</v>
      </c>
      <c r="B23" s="9">
        <v>1000</v>
      </c>
      <c r="C23" s="42">
        <v>66574</v>
      </c>
      <c r="D23" s="42">
        <v>72115</v>
      </c>
      <c r="E23" s="42">
        <v>68815</v>
      </c>
      <c r="F23" s="45">
        <f>SUM(G23:J23)</f>
        <v>76432</v>
      </c>
      <c r="G23" s="42">
        <v>16785</v>
      </c>
      <c r="H23" s="42">
        <v>20182</v>
      </c>
      <c r="I23" s="42">
        <v>20618</v>
      </c>
      <c r="J23" s="42">
        <v>18847</v>
      </c>
      <c r="K23" s="225"/>
      <c r="L23" s="225"/>
      <c r="M23" s="225"/>
      <c r="N23" s="225"/>
      <c r="O23" s="225"/>
    </row>
    <row r="24" spans="1:15" s="5" customFormat="1" ht="18.75" customHeight="1">
      <c r="A24" s="8" t="s">
        <v>32</v>
      </c>
      <c r="B24" s="9">
        <v>1010</v>
      </c>
      <c r="C24" s="45">
        <f>SUM(C25:C33)</f>
        <v>-56012</v>
      </c>
      <c r="D24" s="45">
        <f>SUM(D25:D33)</f>
        <v>-60018</v>
      </c>
      <c r="E24" s="45">
        <f>SUM(E25:E33)</f>
        <v>-58061</v>
      </c>
      <c r="F24" s="45">
        <f t="shared" ref="F24:F76" si="0">SUM(G24:J24)</f>
        <v>-63516</v>
      </c>
      <c r="G24" s="45">
        <f>SUM(G25:G33)</f>
        <v>-13565</v>
      </c>
      <c r="H24" s="45">
        <f>SUM(H25:H33)</f>
        <v>-16941</v>
      </c>
      <c r="I24" s="45">
        <f>SUM(I25:I33)</f>
        <v>-17339</v>
      </c>
      <c r="J24" s="45">
        <f>SUM(J25:J33)</f>
        <v>-15671</v>
      </c>
      <c r="K24" s="225"/>
      <c r="L24" s="225"/>
      <c r="M24" s="225"/>
      <c r="N24" s="225"/>
      <c r="O24" s="225"/>
    </row>
    <row r="25" spans="1:15" ht="18.75" customHeight="1">
      <c r="A25" s="6" t="s">
        <v>165</v>
      </c>
      <c r="B25" s="147">
        <v>1011</v>
      </c>
      <c r="C25" s="30">
        <v>-19201</v>
      </c>
      <c r="D25" s="30">
        <v>-19273</v>
      </c>
      <c r="E25" s="30">
        <v>-16970</v>
      </c>
      <c r="F25" s="35">
        <f t="shared" si="0"/>
        <v>-18645</v>
      </c>
      <c r="G25" s="30">
        <v>-3119</v>
      </c>
      <c r="H25" s="30">
        <v>-5311</v>
      </c>
      <c r="I25" s="30">
        <v>-5560</v>
      </c>
      <c r="J25" s="30">
        <v>-4655</v>
      </c>
      <c r="K25" s="225"/>
      <c r="L25" s="225"/>
      <c r="M25" s="225"/>
      <c r="N25" s="225"/>
      <c r="O25" s="225"/>
    </row>
    <row r="26" spans="1:15" ht="18.75" customHeight="1">
      <c r="A26" s="6" t="s">
        <v>167</v>
      </c>
      <c r="B26" s="147">
        <v>1012</v>
      </c>
      <c r="C26" s="30">
        <v>-5022</v>
      </c>
      <c r="D26" s="30">
        <v>-5663</v>
      </c>
      <c r="E26" s="30">
        <v>-5058</v>
      </c>
      <c r="F26" s="35">
        <f t="shared" si="0"/>
        <v>-5741</v>
      </c>
      <c r="G26" s="30">
        <v>-837</v>
      </c>
      <c r="H26" s="30">
        <v>-1689</v>
      </c>
      <c r="I26" s="30">
        <v>-1823</v>
      </c>
      <c r="J26" s="30">
        <v>-1392</v>
      </c>
      <c r="K26" s="225"/>
      <c r="L26" s="225"/>
      <c r="M26" s="225"/>
      <c r="N26" s="225"/>
      <c r="O26" s="225"/>
    </row>
    <row r="27" spans="1:15" ht="18.75" customHeight="1">
      <c r="A27" s="6" t="s">
        <v>168</v>
      </c>
      <c r="B27" s="147">
        <v>1013</v>
      </c>
      <c r="C27" s="30">
        <v>-355</v>
      </c>
      <c r="D27" s="30">
        <v>-329</v>
      </c>
      <c r="E27" s="30">
        <v>-381</v>
      </c>
      <c r="F27" s="35">
        <f t="shared" si="0"/>
        <v>-438</v>
      </c>
      <c r="G27" s="30">
        <v>-118</v>
      </c>
      <c r="H27" s="30">
        <v>-105</v>
      </c>
      <c r="I27" s="30">
        <v>-105</v>
      </c>
      <c r="J27" s="30">
        <v>-110</v>
      </c>
      <c r="K27" s="225"/>
      <c r="L27" s="225"/>
      <c r="M27" s="225"/>
      <c r="N27" s="225"/>
      <c r="O27" s="225"/>
    </row>
    <row r="28" spans="1:15" ht="18.75" customHeight="1">
      <c r="A28" s="6" t="s">
        <v>119</v>
      </c>
      <c r="B28" s="147">
        <v>1014</v>
      </c>
      <c r="C28" s="30">
        <v>-23674</v>
      </c>
      <c r="D28" s="30">
        <v>-26748</v>
      </c>
      <c r="E28" s="30">
        <v>-27273</v>
      </c>
      <c r="F28" s="35">
        <f t="shared" si="0"/>
        <v>-29543</v>
      </c>
      <c r="G28" s="30">
        <v>-7385</v>
      </c>
      <c r="H28" s="30">
        <v>-7386</v>
      </c>
      <c r="I28" s="30">
        <v>-7386</v>
      </c>
      <c r="J28" s="30">
        <v>-7386</v>
      </c>
      <c r="K28" s="225"/>
      <c r="L28" s="225"/>
      <c r="M28" s="225"/>
      <c r="N28" s="225"/>
      <c r="O28" s="225"/>
    </row>
    <row r="29" spans="1:15" ht="18.75" customHeight="1">
      <c r="A29" s="6" t="s">
        <v>169</v>
      </c>
      <c r="B29" s="147">
        <v>1015</v>
      </c>
      <c r="C29" s="30">
        <v>-5103</v>
      </c>
      <c r="D29" s="30">
        <v>-5885</v>
      </c>
      <c r="E29" s="30">
        <v>-5797</v>
      </c>
      <c r="F29" s="35">
        <f t="shared" si="0"/>
        <v>-6499</v>
      </c>
      <c r="G29" s="30">
        <v>-1624</v>
      </c>
      <c r="H29" s="30">
        <v>-1625</v>
      </c>
      <c r="I29" s="30">
        <v>-1625</v>
      </c>
      <c r="J29" s="30">
        <v>-1625</v>
      </c>
      <c r="K29" s="225"/>
      <c r="L29" s="225"/>
      <c r="M29" s="225"/>
      <c r="N29" s="225"/>
      <c r="O29" s="225"/>
    </row>
    <row r="30" spans="1:15" ht="46.5" customHeight="1">
      <c r="A30" s="6" t="s">
        <v>170</v>
      </c>
      <c r="B30" s="147">
        <v>1016</v>
      </c>
      <c r="C30" s="30" t="s">
        <v>166</v>
      </c>
      <c r="D30" s="30" t="s">
        <v>166</v>
      </c>
      <c r="E30" s="30" t="s">
        <v>166</v>
      </c>
      <c r="F30" s="35">
        <f t="shared" si="0"/>
        <v>0</v>
      </c>
      <c r="G30" s="30" t="s">
        <v>166</v>
      </c>
      <c r="H30" s="30" t="s">
        <v>166</v>
      </c>
      <c r="I30" s="30" t="s">
        <v>166</v>
      </c>
      <c r="J30" s="30" t="s">
        <v>166</v>
      </c>
      <c r="K30" s="225"/>
      <c r="L30" s="225"/>
      <c r="M30" s="225"/>
      <c r="N30" s="225"/>
      <c r="O30" s="225"/>
    </row>
    <row r="31" spans="1:15" ht="18.75" customHeight="1">
      <c r="A31" s="6" t="s">
        <v>171</v>
      </c>
      <c r="B31" s="147">
        <v>1017</v>
      </c>
      <c r="C31" s="30">
        <v>-1201</v>
      </c>
      <c r="D31" s="30">
        <v>-1159</v>
      </c>
      <c r="E31" s="30">
        <v>-1150</v>
      </c>
      <c r="F31" s="35">
        <f t="shared" si="0"/>
        <v>-1147</v>
      </c>
      <c r="G31" s="30">
        <v>-286</v>
      </c>
      <c r="H31" s="30">
        <v>-287</v>
      </c>
      <c r="I31" s="30">
        <v>-287</v>
      </c>
      <c r="J31" s="30">
        <v>-287</v>
      </c>
      <c r="K31" s="225"/>
      <c r="L31" s="225"/>
      <c r="M31" s="225"/>
      <c r="N31" s="225"/>
      <c r="O31" s="225"/>
    </row>
    <row r="32" spans="1:15" ht="18.75" customHeight="1">
      <c r="A32" s="6" t="s">
        <v>172</v>
      </c>
      <c r="B32" s="147">
        <v>1018</v>
      </c>
      <c r="C32" s="30" t="s">
        <v>166</v>
      </c>
      <c r="D32" s="30" t="s">
        <v>166</v>
      </c>
      <c r="E32" s="30" t="s">
        <v>166</v>
      </c>
      <c r="F32" s="35"/>
      <c r="G32" s="30" t="s">
        <v>166</v>
      </c>
      <c r="H32" s="30" t="s">
        <v>166</v>
      </c>
      <c r="I32" s="30" t="s">
        <v>166</v>
      </c>
      <c r="J32" s="30" t="s">
        <v>166</v>
      </c>
      <c r="K32" s="264"/>
      <c r="L32" s="265"/>
      <c r="M32" s="265"/>
      <c r="N32" s="265"/>
      <c r="O32" s="266"/>
    </row>
    <row r="33" spans="1:15" ht="18.75" customHeight="1">
      <c r="A33" s="6" t="s">
        <v>173</v>
      </c>
      <c r="B33" s="147">
        <v>1019</v>
      </c>
      <c r="C33" s="30">
        <v>-1456</v>
      </c>
      <c r="D33" s="30">
        <v>-961</v>
      </c>
      <c r="E33" s="30">
        <v>-1432</v>
      </c>
      <c r="F33" s="35">
        <f t="shared" si="0"/>
        <v>-1503</v>
      </c>
      <c r="G33" s="30">
        <v>-196</v>
      </c>
      <c r="H33" s="30">
        <v>-538</v>
      </c>
      <c r="I33" s="30">
        <v>-553</v>
      </c>
      <c r="J33" s="30">
        <v>-216</v>
      </c>
      <c r="K33" s="225"/>
      <c r="L33" s="225"/>
      <c r="M33" s="225"/>
      <c r="N33" s="225"/>
      <c r="O33" s="225"/>
    </row>
    <row r="34" spans="1:15" ht="18.75" customHeight="1">
      <c r="A34" s="8" t="s">
        <v>174</v>
      </c>
      <c r="B34" s="9">
        <v>1020</v>
      </c>
      <c r="C34" s="43">
        <f>SUM(C23,C24)</f>
        <v>10562</v>
      </c>
      <c r="D34" s="43">
        <f t="shared" ref="D34:J34" si="1">SUM(D23,D24)</f>
        <v>12097</v>
      </c>
      <c r="E34" s="43">
        <f t="shared" si="1"/>
        <v>10754</v>
      </c>
      <c r="F34" s="43">
        <f t="shared" si="1"/>
        <v>12916</v>
      </c>
      <c r="G34" s="43">
        <f t="shared" si="1"/>
        <v>3220</v>
      </c>
      <c r="H34" s="43">
        <f t="shared" si="1"/>
        <v>3241</v>
      </c>
      <c r="I34" s="43">
        <f t="shared" si="1"/>
        <v>3279</v>
      </c>
      <c r="J34" s="43">
        <f t="shared" si="1"/>
        <v>3176</v>
      </c>
      <c r="K34" s="225"/>
      <c r="L34" s="225"/>
      <c r="M34" s="225"/>
      <c r="N34" s="225"/>
      <c r="O34" s="225"/>
    </row>
    <row r="35" spans="1:15" s="5" customFormat="1" ht="18.75" customHeight="1">
      <c r="A35" s="8" t="s">
        <v>175</v>
      </c>
      <c r="B35" s="9">
        <v>1030</v>
      </c>
      <c r="C35" s="45">
        <f>SUM(C36:C55,C57)</f>
        <v>-9737</v>
      </c>
      <c r="D35" s="45">
        <f>SUM(D36:D55,D57)</f>
        <v>-10965</v>
      </c>
      <c r="E35" s="45">
        <f>SUM(E36:E55,E57)</f>
        <v>-9906</v>
      </c>
      <c r="F35" s="45">
        <f t="shared" si="0"/>
        <v>-12011</v>
      </c>
      <c r="G35" s="45">
        <f>SUM(G36:G55,G57)</f>
        <v>-2996</v>
      </c>
      <c r="H35" s="45">
        <f>SUM(H36:H55,H57)</f>
        <v>-2999</v>
      </c>
      <c r="I35" s="45">
        <f>SUM(I36:I55,I57)</f>
        <v>-3011</v>
      </c>
      <c r="J35" s="45">
        <f>SUM(J36:J55,J57)</f>
        <v>-3005</v>
      </c>
      <c r="K35" s="225"/>
      <c r="L35" s="225"/>
      <c r="M35" s="225"/>
      <c r="N35" s="225"/>
      <c r="O35" s="225"/>
    </row>
    <row r="36" spans="1:15" ht="18.75" customHeight="1">
      <c r="A36" s="6" t="s">
        <v>176</v>
      </c>
      <c r="B36" s="74">
        <v>1031</v>
      </c>
      <c r="C36" s="30">
        <v>-208</v>
      </c>
      <c r="D36" s="30">
        <v>-133</v>
      </c>
      <c r="E36" s="30">
        <v>-174</v>
      </c>
      <c r="F36" s="35">
        <f t="shared" si="0"/>
        <v>-200</v>
      </c>
      <c r="G36" s="30">
        <v>-75</v>
      </c>
      <c r="H36" s="30">
        <v>-35</v>
      </c>
      <c r="I36" s="30">
        <v>-35</v>
      </c>
      <c r="J36" s="30">
        <v>-55</v>
      </c>
      <c r="K36" s="225"/>
      <c r="L36" s="225"/>
      <c r="M36" s="225"/>
      <c r="N36" s="225"/>
      <c r="O36" s="225"/>
    </row>
    <row r="37" spans="1:15" ht="18.75" customHeight="1">
      <c r="A37" s="6" t="s">
        <v>177</v>
      </c>
      <c r="B37" s="74">
        <v>1032</v>
      </c>
      <c r="C37" s="30" t="s">
        <v>166</v>
      </c>
      <c r="D37" s="30" t="s">
        <v>166</v>
      </c>
      <c r="E37" s="30" t="s">
        <v>166</v>
      </c>
      <c r="F37" s="35">
        <f t="shared" si="0"/>
        <v>0</v>
      </c>
      <c r="G37" s="30" t="s">
        <v>166</v>
      </c>
      <c r="H37" s="30" t="s">
        <v>166</v>
      </c>
      <c r="I37" s="30" t="s">
        <v>166</v>
      </c>
      <c r="J37" s="30" t="s">
        <v>166</v>
      </c>
      <c r="K37" s="225"/>
      <c r="L37" s="225"/>
      <c r="M37" s="225"/>
      <c r="N37" s="225"/>
      <c r="O37" s="225"/>
    </row>
    <row r="38" spans="1:15" ht="18.75" customHeight="1">
      <c r="A38" s="6" t="s">
        <v>178</v>
      </c>
      <c r="B38" s="74">
        <v>1033</v>
      </c>
      <c r="C38" s="30" t="s">
        <v>166</v>
      </c>
      <c r="D38" s="30" t="s">
        <v>166</v>
      </c>
      <c r="E38" s="30" t="s">
        <v>166</v>
      </c>
      <c r="F38" s="35">
        <f t="shared" si="0"/>
        <v>0</v>
      </c>
      <c r="G38" s="30" t="s">
        <v>166</v>
      </c>
      <c r="H38" s="30" t="s">
        <v>166</v>
      </c>
      <c r="I38" s="30" t="s">
        <v>166</v>
      </c>
      <c r="J38" s="30" t="s">
        <v>166</v>
      </c>
      <c r="K38" s="225"/>
      <c r="L38" s="225"/>
      <c r="M38" s="225"/>
      <c r="N38" s="225"/>
      <c r="O38" s="225"/>
    </row>
    <row r="39" spans="1:15" ht="18.75" customHeight="1">
      <c r="A39" s="6" t="s">
        <v>179</v>
      </c>
      <c r="B39" s="74">
        <v>1034</v>
      </c>
      <c r="C39" s="30" t="s">
        <v>166</v>
      </c>
      <c r="D39" s="30" t="s">
        <v>166</v>
      </c>
      <c r="E39" s="30" t="s">
        <v>166</v>
      </c>
      <c r="F39" s="35">
        <f t="shared" si="0"/>
        <v>0</v>
      </c>
      <c r="G39" s="30" t="s">
        <v>166</v>
      </c>
      <c r="H39" s="30" t="s">
        <v>166</v>
      </c>
      <c r="I39" s="30" t="s">
        <v>166</v>
      </c>
      <c r="J39" s="30" t="s">
        <v>166</v>
      </c>
      <c r="K39" s="225"/>
      <c r="L39" s="225"/>
      <c r="M39" s="225"/>
      <c r="N39" s="225"/>
      <c r="O39" s="225"/>
    </row>
    <row r="40" spans="1:15" ht="18.75" customHeight="1">
      <c r="A40" s="6" t="s">
        <v>180</v>
      </c>
      <c r="B40" s="74">
        <v>1035</v>
      </c>
      <c r="C40" s="30" t="s">
        <v>166</v>
      </c>
      <c r="D40" s="30" t="s">
        <v>166</v>
      </c>
      <c r="E40" s="30" t="s">
        <v>166</v>
      </c>
      <c r="F40" s="35">
        <f t="shared" si="0"/>
        <v>0</v>
      </c>
      <c r="G40" s="30" t="s">
        <v>166</v>
      </c>
      <c r="H40" s="30" t="s">
        <v>166</v>
      </c>
      <c r="I40" s="30" t="s">
        <v>166</v>
      </c>
      <c r="J40" s="30" t="s">
        <v>166</v>
      </c>
      <c r="K40" s="225"/>
      <c r="L40" s="225"/>
      <c r="M40" s="225"/>
      <c r="N40" s="225"/>
      <c r="O40" s="225"/>
    </row>
    <row r="41" spans="1:15" ht="18.75" customHeight="1">
      <c r="A41" s="6" t="s">
        <v>181</v>
      </c>
      <c r="B41" s="74">
        <v>1036</v>
      </c>
      <c r="C41" s="30" t="s">
        <v>166</v>
      </c>
      <c r="D41" s="30" t="s">
        <v>166</v>
      </c>
      <c r="E41" s="30" t="s">
        <v>166</v>
      </c>
      <c r="F41" s="35">
        <f t="shared" si="0"/>
        <v>0</v>
      </c>
      <c r="G41" s="30" t="s">
        <v>166</v>
      </c>
      <c r="H41" s="30" t="s">
        <v>166</v>
      </c>
      <c r="I41" s="30" t="s">
        <v>166</v>
      </c>
      <c r="J41" s="30" t="s">
        <v>166</v>
      </c>
      <c r="K41" s="225"/>
      <c r="L41" s="225"/>
      <c r="M41" s="225"/>
      <c r="N41" s="225"/>
      <c r="O41" s="225"/>
    </row>
    <row r="42" spans="1:15" ht="18.75" customHeight="1">
      <c r="A42" s="6" t="s">
        <v>182</v>
      </c>
      <c r="B42" s="74">
        <v>1037</v>
      </c>
      <c r="C42" s="30">
        <v>-35</v>
      </c>
      <c r="D42" s="30">
        <v>-45</v>
      </c>
      <c r="E42" s="30">
        <v>-50</v>
      </c>
      <c r="F42" s="35">
        <f t="shared" si="0"/>
        <v>-48</v>
      </c>
      <c r="G42" s="30">
        <v>-12</v>
      </c>
      <c r="H42" s="30">
        <v>-12</v>
      </c>
      <c r="I42" s="30">
        <v>-12</v>
      </c>
      <c r="J42" s="30">
        <v>-12</v>
      </c>
      <c r="K42" s="225"/>
      <c r="L42" s="225"/>
      <c r="M42" s="225"/>
      <c r="N42" s="225"/>
      <c r="O42" s="225"/>
    </row>
    <row r="43" spans="1:15" ht="18.75" customHeight="1">
      <c r="A43" s="6" t="s">
        <v>183</v>
      </c>
      <c r="B43" s="74">
        <v>1038</v>
      </c>
      <c r="C43" s="30">
        <v>-7462</v>
      </c>
      <c r="D43" s="30">
        <v>-8334</v>
      </c>
      <c r="E43" s="30">
        <v>-7544</v>
      </c>
      <c r="F43" s="35">
        <f t="shared" si="0"/>
        <v>-9111</v>
      </c>
      <c r="G43" s="30">
        <v>-2277</v>
      </c>
      <c r="H43" s="30">
        <v>-2278</v>
      </c>
      <c r="I43" s="30">
        <v>-2278</v>
      </c>
      <c r="J43" s="30">
        <v>-2278</v>
      </c>
      <c r="K43" s="225"/>
      <c r="L43" s="225"/>
      <c r="M43" s="225"/>
      <c r="N43" s="225"/>
      <c r="O43" s="225"/>
    </row>
    <row r="44" spans="1:15" ht="18.75" customHeight="1">
      <c r="A44" s="6" t="s">
        <v>184</v>
      </c>
      <c r="B44" s="74">
        <v>1039</v>
      </c>
      <c r="C44" s="30">
        <v>-1532</v>
      </c>
      <c r="D44" s="30">
        <v>-1834</v>
      </c>
      <c r="E44" s="30">
        <v>-1557</v>
      </c>
      <c r="F44" s="35">
        <f t="shared" si="0"/>
        <v>-2004</v>
      </c>
      <c r="G44" s="30">
        <v>-501</v>
      </c>
      <c r="H44" s="30">
        <v>-501</v>
      </c>
      <c r="I44" s="30">
        <v>-501</v>
      </c>
      <c r="J44" s="30">
        <v>-501</v>
      </c>
      <c r="K44" s="225"/>
      <c r="L44" s="225"/>
      <c r="M44" s="225"/>
      <c r="N44" s="225"/>
      <c r="O44" s="225"/>
    </row>
    <row r="45" spans="1:15" ht="37.5">
      <c r="A45" s="6" t="s">
        <v>185</v>
      </c>
      <c r="B45" s="74">
        <v>1040</v>
      </c>
      <c r="C45" s="30">
        <v>-15</v>
      </c>
      <c r="D45" s="30">
        <v>-20</v>
      </c>
      <c r="E45" s="30">
        <v>-5</v>
      </c>
      <c r="F45" s="35">
        <f t="shared" si="0"/>
        <v>-1</v>
      </c>
      <c r="G45" s="30" t="s">
        <v>166</v>
      </c>
      <c r="H45" s="30" t="s">
        <v>166</v>
      </c>
      <c r="I45" s="30">
        <v>-1</v>
      </c>
      <c r="J45" s="30" t="s">
        <v>166</v>
      </c>
      <c r="K45" s="225"/>
      <c r="L45" s="225"/>
      <c r="M45" s="225"/>
      <c r="N45" s="225"/>
      <c r="O45" s="225"/>
    </row>
    <row r="46" spans="1:15" ht="37.5">
      <c r="A46" s="6" t="s">
        <v>186</v>
      </c>
      <c r="B46" s="74">
        <v>1041</v>
      </c>
      <c r="C46" s="30" t="s">
        <v>166</v>
      </c>
      <c r="D46" s="30" t="s">
        <v>166</v>
      </c>
      <c r="E46" s="30" t="s">
        <v>166</v>
      </c>
      <c r="F46" s="35">
        <f t="shared" si="0"/>
        <v>0</v>
      </c>
      <c r="G46" s="30" t="s">
        <v>166</v>
      </c>
      <c r="H46" s="30" t="s">
        <v>166</v>
      </c>
      <c r="I46" s="30" t="s">
        <v>166</v>
      </c>
      <c r="J46" s="30" t="s">
        <v>166</v>
      </c>
      <c r="K46" s="225"/>
      <c r="L46" s="225"/>
      <c r="M46" s="225"/>
      <c r="N46" s="225"/>
      <c r="O46" s="225"/>
    </row>
    <row r="47" spans="1:15" ht="18.75" customHeight="1">
      <c r="A47" s="6" t="s">
        <v>187</v>
      </c>
      <c r="B47" s="74">
        <v>1042</v>
      </c>
      <c r="C47" s="30" t="s">
        <v>166</v>
      </c>
      <c r="D47" s="30" t="s">
        <v>166</v>
      </c>
      <c r="E47" s="30" t="s">
        <v>166</v>
      </c>
      <c r="F47" s="35">
        <f t="shared" si="0"/>
        <v>0</v>
      </c>
      <c r="G47" s="30" t="s">
        <v>166</v>
      </c>
      <c r="H47" s="30" t="s">
        <v>166</v>
      </c>
      <c r="I47" s="30" t="s">
        <v>166</v>
      </c>
      <c r="J47" s="30" t="s">
        <v>166</v>
      </c>
      <c r="K47" s="225"/>
      <c r="L47" s="225"/>
      <c r="M47" s="225"/>
      <c r="N47" s="225"/>
      <c r="O47" s="225"/>
    </row>
    <row r="48" spans="1:15" ht="18.75" customHeight="1">
      <c r="A48" s="6" t="s">
        <v>188</v>
      </c>
      <c r="B48" s="74">
        <v>1043</v>
      </c>
      <c r="C48" s="30" t="s">
        <v>166</v>
      </c>
      <c r="D48" s="30" t="s">
        <v>166</v>
      </c>
      <c r="E48" s="30" t="s">
        <v>166</v>
      </c>
      <c r="F48" s="35">
        <f t="shared" si="0"/>
        <v>0</v>
      </c>
      <c r="G48" s="30" t="s">
        <v>166</v>
      </c>
      <c r="H48" s="30" t="s">
        <v>166</v>
      </c>
      <c r="I48" s="30" t="s">
        <v>166</v>
      </c>
      <c r="J48" s="30" t="s">
        <v>166</v>
      </c>
      <c r="K48" s="225"/>
      <c r="L48" s="225"/>
      <c r="M48" s="225"/>
      <c r="N48" s="225"/>
      <c r="O48" s="225"/>
    </row>
    <row r="49" spans="1:15" ht="18.75" customHeight="1">
      <c r="A49" s="6" t="s">
        <v>189</v>
      </c>
      <c r="B49" s="74">
        <v>1044</v>
      </c>
      <c r="C49" s="30">
        <v>-20</v>
      </c>
      <c r="D49" s="30">
        <v>-22</v>
      </c>
      <c r="E49" s="30">
        <v>-18</v>
      </c>
      <c r="F49" s="35">
        <f t="shared" si="0"/>
        <v>-22</v>
      </c>
      <c r="G49" s="30">
        <v>-5</v>
      </c>
      <c r="H49" s="30">
        <v>-5</v>
      </c>
      <c r="I49" s="30">
        <v>-6</v>
      </c>
      <c r="J49" s="30">
        <v>-6</v>
      </c>
      <c r="K49" s="225"/>
      <c r="L49" s="225"/>
      <c r="M49" s="225"/>
      <c r="N49" s="225"/>
      <c r="O49" s="225"/>
    </row>
    <row r="50" spans="1:15" ht="18.75" customHeight="1">
      <c r="A50" s="6" t="s">
        <v>190</v>
      </c>
      <c r="B50" s="74">
        <v>1045</v>
      </c>
      <c r="C50" s="30">
        <v>-152</v>
      </c>
      <c r="D50" s="30">
        <v>-149</v>
      </c>
      <c r="E50" s="30">
        <v>-241</v>
      </c>
      <c r="F50" s="35">
        <f t="shared" si="0"/>
        <v>-221</v>
      </c>
      <c r="G50" s="30">
        <v>-55</v>
      </c>
      <c r="H50" s="30">
        <v>-55</v>
      </c>
      <c r="I50" s="30">
        <v>-56</v>
      </c>
      <c r="J50" s="30">
        <v>-55</v>
      </c>
      <c r="K50" s="225"/>
      <c r="L50" s="225"/>
      <c r="M50" s="225"/>
      <c r="N50" s="225"/>
      <c r="O50" s="225"/>
    </row>
    <row r="51" spans="1:15" ht="18.75" customHeight="1">
      <c r="A51" s="6" t="s">
        <v>191</v>
      </c>
      <c r="B51" s="74">
        <v>1046</v>
      </c>
      <c r="C51" s="30" t="s">
        <v>166</v>
      </c>
      <c r="D51" s="30" t="s">
        <v>166</v>
      </c>
      <c r="E51" s="30" t="s">
        <v>166</v>
      </c>
      <c r="F51" s="35">
        <f t="shared" si="0"/>
        <v>0</v>
      </c>
      <c r="G51" s="30" t="s">
        <v>166</v>
      </c>
      <c r="H51" s="30" t="s">
        <v>166</v>
      </c>
      <c r="I51" s="30" t="s">
        <v>166</v>
      </c>
      <c r="J51" s="30" t="s">
        <v>166</v>
      </c>
      <c r="K51" s="225"/>
      <c r="L51" s="225"/>
      <c r="M51" s="225"/>
      <c r="N51" s="225"/>
      <c r="O51" s="225"/>
    </row>
    <row r="52" spans="1:15" ht="18.75" customHeight="1">
      <c r="A52" s="6" t="s">
        <v>192</v>
      </c>
      <c r="B52" s="74">
        <v>1047</v>
      </c>
      <c r="C52" s="30" t="s">
        <v>166</v>
      </c>
      <c r="D52" s="30" t="s">
        <v>166</v>
      </c>
      <c r="E52" s="30" t="s">
        <v>166</v>
      </c>
      <c r="F52" s="35">
        <f t="shared" si="0"/>
        <v>0</v>
      </c>
      <c r="G52" s="30" t="s">
        <v>166</v>
      </c>
      <c r="H52" s="30" t="s">
        <v>166</v>
      </c>
      <c r="I52" s="30" t="s">
        <v>166</v>
      </c>
      <c r="J52" s="30" t="s">
        <v>166</v>
      </c>
      <c r="K52" s="225"/>
      <c r="L52" s="225"/>
      <c r="M52" s="225"/>
      <c r="N52" s="225"/>
      <c r="O52" s="225"/>
    </row>
    <row r="53" spans="1:15" ht="18.75" customHeight="1">
      <c r="A53" s="6" t="s">
        <v>193</v>
      </c>
      <c r="B53" s="74">
        <v>1048</v>
      </c>
      <c r="C53" s="30">
        <v>-7</v>
      </c>
      <c r="D53" s="30">
        <v>-8</v>
      </c>
      <c r="E53" s="30">
        <v>-7</v>
      </c>
      <c r="F53" s="35">
        <f t="shared" si="0"/>
        <v>-7</v>
      </c>
      <c r="G53" s="30">
        <v>-1</v>
      </c>
      <c r="H53" s="30">
        <v>-2</v>
      </c>
      <c r="I53" s="30">
        <v>-2</v>
      </c>
      <c r="J53" s="30">
        <v>-2</v>
      </c>
      <c r="K53" s="225"/>
      <c r="L53" s="225"/>
      <c r="M53" s="225"/>
      <c r="N53" s="225"/>
      <c r="O53" s="225"/>
    </row>
    <row r="54" spans="1:15" ht="18.75" customHeight="1">
      <c r="A54" s="6" t="s">
        <v>194</v>
      </c>
      <c r="B54" s="74">
        <v>1049</v>
      </c>
      <c r="C54" s="30">
        <v>-2</v>
      </c>
      <c r="D54" s="30">
        <v>-2</v>
      </c>
      <c r="E54" s="30">
        <v>-1</v>
      </c>
      <c r="F54" s="35">
        <f t="shared" si="0"/>
        <v>-2</v>
      </c>
      <c r="G54" s="30" t="s">
        <v>166</v>
      </c>
      <c r="H54" s="30">
        <v>-1</v>
      </c>
      <c r="I54" s="30" t="s">
        <v>166</v>
      </c>
      <c r="J54" s="30">
        <v>-1</v>
      </c>
      <c r="K54" s="225"/>
      <c r="L54" s="225"/>
      <c r="M54" s="225"/>
      <c r="N54" s="225"/>
      <c r="O54" s="225"/>
    </row>
    <row r="55" spans="1:15" ht="37.5">
      <c r="A55" s="6" t="s">
        <v>195</v>
      </c>
      <c r="B55" s="74">
        <v>1050</v>
      </c>
      <c r="C55" s="30" t="s">
        <v>166</v>
      </c>
      <c r="D55" s="30" t="s">
        <v>166</v>
      </c>
      <c r="E55" s="30" t="s">
        <v>166</v>
      </c>
      <c r="F55" s="35">
        <f t="shared" si="0"/>
        <v>0</v>
      </c>
      <c r="G55" s="30" t="s">
        <v>166</v>
      </c>
      <c r="H55" s="30" t="s">
        <v>166</v>
      </c>
      <c r="I55" s="30" t="s">
        <v>166</v>
      </c>
      <c r="J55" s="30" t="s">
        <v>166</v>
      </c>
      <c r="K55" s="225"/>
      <c r="L55" s="225"/>
      <c r="M55" s="225"/>
      <c r="N55" s="225"/>
      <c r="O55" s="225"/>
    </row>
    <row r="56" spans="1:15" ht="18.75" customHeight="1">
      <c r="A56" s="6" t="s">
        <v>196</v>
      </c>
      <c r="B56" s="122" t="s">
        <v>197</v>
      </c>
      <c r="C56" s="30" t="s">
        <v>166</v>
      </c>
      <c r="D56" s="30" t="s">
        <v>166</v>
      </c>
      <c r="E56" s="30" t="s">
        <v>166</v>
      </c>
      <c r="F56" s="35">
        <f t="shared" si="0"/>
        <v>0</v>
      </c>
      <c r="G56" s="30" t="s">
        <v>166</v>
      </c>
      <c r="H56" s="30" t="s">
        <v>166</v>
      </c>
      <c r="I56" s="30" t="s">
        <v>166</v>
      </c>
      <c r="J56" s="30" t="s">
        <v>166</v>
      </c>
      <c r="K56" s="225"/>
      <c r="L56" s="225"/>
      <c r="M56" s="225"/>
      <c r="N56" s="225"/>
      <c r="O56" s="225"/>
    </row>
    <row r="57" spans="1:15" ht="18.75" customHeight="1">
      <c r="A57" s="6" t="s">
        <v>198</v>
      </c>
      <c r="B57" s="74">
        <v>1051</v>
      </c>
      <c r="C57" s="30">
        <v>-304</v>
      </c>
      <c r="D57" s="30">
        <v>-418</v>
      </c>
      <c r="E57" s="30">
        <v>-309</v>
      </c>
      <c r="F57" s="35">
        <f t="shared" si="0"/>
        <v>-395</v>
      </c>
      <c r="G57" s="30">
        <v>-70</v>
      </c>
      <c r="H57" s="30">
        <v>-110</v>
      </c>
      <c r="I57" s="30">
        <v>-120</v>
      </c>
      <c r="J57" s="30">
        <v>-95</v>
      </c>
      <c r="K57" s="225"/>
      <c r="L57" s="225"/>
      <c r="M57" s="225"/>
      <c r="N57" s="225"/>
      <c r="O57" s="225"/>
    </row>
    <row r="58" spans="1:15" s="5" customFormat="1" ht="18.75" customHeight="1">
      <c r="A58" s="8" t="s">
        <v>199</v>
      </c>
      <c r="B58" s="9">
        <v>1060</v>
      </c>
      <c r="C58" s="45">
        <f>SUM(C59:C65)</f>
        <v>0</v>
      </c>
      <c r="D58" s="45">
        <f>SUM(D59:D65)</f>
        <v>0</v>
      </c>
      <c r="E58" s="45">
        <f>SUM(E59:E65)</f>
        <v>0</v>
      </c>
      <c r="F58" s="45">
        <f t="shared" si="0"/>
        <v>0</v>
      </c>
      <c r="G58" s="45">
        <f>SUM(G59:G65)</f>
        <v>0</v>
      </c>
      <c r="H58" s="45">
        <f>SUM(H59:H65)</f>
        <v>0</v>
      </c>
      <c r="I58" s="45">
        <f>SUM(I59:I65)</f>
        <v>0</v>
      </c>
      <c r="J58" s="45">
        <f>SUM(J59:J65)</f>
        <v>0</v>
      </c>
      <c r="K58" s="225"/>
      <c r="L58" s="225"/>
      <c r="M58" s="225"/>
      <c r="N58" s="225"/>
      <c r="O58" s="225"/>
    </row>
    <row r="59" spans="1:15" ht="18.75" customHeight="1">
      <c r="A59" s="6" t="s">
        <v>200</v>
      </c>
      <c r="B59" s="7">
        <v>1061</v>
      </c>
      <c r="C59" s="30" t="s">
        <v>166</v>
      </c>
      <c r="D59" s="30" t="s">
        <v>166</v>
      </c>
      <c r="E59" s="30" t="s">
        <v>166</v>
      </c>
      <c r="F59" s="35">
        <f t="shared" si="0"/>
        <v>0</v>
      </c>
      <c r="G59" s="30" t="s">
        <v>166</v>
      </c>
      <c r="H59" s="30" t="s">
        <v>166</v>
      </c>
      <c r="I59" s="30" t="s">
        <v>166</v>
      </c>
      <c r="J59" s="30" t="s">
        <v>166</v>
      </c>
      <c r="K59" s="225"/>
      <c r="L59" s="225"/>
      <c r="M59" s="225"/>
      <c r="N59" s="225"/>
      <c r="O59" s="225"/>
    </row>
    <row r="60" spans="1:15" ht="18.75" customHeight="1">
      <c r="A60" s="6" t="s">
        <v>201</v>
      </c>
      <c r="B60" s="7">
        <v>1062</v>
      </c>
      <c r="C60" s="30" t="s">
        <v>166</v>
      </c>
      <c r="D60" s="30" t="s">
        <v>166</v>
      </c>
      <c r="E60" s="30" t="s">
        <v>166</v>
      </c>
      <c r="F60" s="35">
        <f t="shared" si="0"/>
        <v>0</v>
      </c>
      <c r="G60" s="30" t="s">
        <v>166</v>
      </c>
      <c r="H60" s="30" t="s">
        <v>166</v>
      </c>
      <c r="I60" s="30" t="s">
        <v>166</v>
      </c>
      <c r="J60" s="30" t="s">
        <v>166</v>
      </c>
      <c r="K60" s="225"/>
      <c r="L60" s="225"/>
      <c r="M60" s="225"/>
      <c r="N60" s="225"/>
      <c r="O60" s="225"/>
    </row>
    <row r="61" spans="1:15" ht="18.75" customHeight="1">
      <c r="A61" s="6" t="s">
        <v>183</v>
      </c>
      <c r="B61" s="7">
        <v>1063</v>
      </c>
      <c r="C61" s="30" t="s">
        <v>166</v>
      </c>
      <c r="D61" s="30" t="s">
        <v>166</v>
      </c>
      <c r="E61" s="30" t="s">
        <v>166</v>
      </c>
      <c r="F61" s="35">
        <f t="shared" si="0"/>
        <v>0</v>
      </c>
      <c r="G61" s="30" t="s">
        <v>166</v>
      </c>
      <c r="H61" s="30" t="s">
        <v>166</v>
      </c>
      <c r="I61" s="30" t="s">
        <v>166</v>
      </c>
      <c r="J61" s="30" t="s">
        <v>166</v>
      </c>
      <c r="K61" s="225"/>
      <c r="L61" s="225"/>
      <c r="M61" s="225"/>
      <c r="N61" s="225"/>
      <c r="O61" s="225"/>
    </row>
    <row r="62" spans="1:15" ht="18.75" customHeight="1">
      <c r="A62" s="6" t="s">
        <v>184</v>
      </c>
      <c r="B62" s="7">
        <v>1064</v>
      </c>
      <c r="C62" s="30" t="s">
        <v>166</v>
      </c>
      <c r="D62" s="30" t="s">
        <v>166</v>
      </c>
      <c r="E62" s="30" t="s">
        <v>166</v>
      </c>
      <c r="F62" s="35">
        <f t="shared" si="0"/>
        <v>0</v>
      </c>
      <c r="G62" s="30" t="s">
        <v>166</v>
      </c>
      <c r="H62" s="30" t="s">
        <v>166</v>
      </c>
      <c r="I62" s="30" t="s">
        <v>166</v>
      </c>
      <c r="J62" s="30" t="s">
        <v>166</v>
      </c>
      <c r="K62" s="225"/>
      <c r="L62" s="225"/>
      <c r="M62" s="225"/>
      <c r="N62" s="225"/>
      <c r="O62" s="225"/>
    </row>
    <row r="63" spans="1:15" ht="18.75" customHeight="1">
      <c r="A63" s="6" t="s">
        <v>202</v>
      </c>
      <c r="B63" s="7">
        <v>1065</v>
      </c>
      <c r="C63" s="30" t="s">
        <v>166</v>
      </c>
      <c r="D63" s="30" t="s">
        <v>166</v>
      </c>
      <c r="E63" s="30" t="s">
        <v>166</v>
      </c>
      <c r="F63" s="35">
        <f t="shared" si="0"/>
        <v>0</v>
      </c>
      <c r="G63" s="30" t="s">
        <v>166</v>
      </c>
      <c r="H63" s="30" t="s">
        <v>166</v>
      </c>
      <c r="I63" s="30" t="s">
        <v>166</v>
      </c>
      <c r="J63" s="30" t="s">
        <v>166</v>
      </c>
      <c r="K63" s="225"/>
      <c r="L63" s="225"/>
      <c r="M63" s="225"/>
      <c r="N63" s="225"/>
      <c r="O63" s="225"/>
    </row>
    <row r="64" spans="1:15" ht="18.75" customHeight="1">
      <c r="A64" s="6" t="s">
        <v>203</v>
      </c>
      <c r="B64" s="7">
        <v>1066</v>
      </c>
      <c r="C64" s="30" t="s">
        <v>166</v>
      </c>
      <c r="D64" s="30" t="s">
        <v>166</v>
      </c>
      <c r="E64" s="30" t="s">
        <v>166</v>
      </c>
      <c r="F64" s="35">
        <f t="shared" si="0"/>
        <v>0</v>
      </c>
      <c r="G64" s="30" t="s">
        <v>166</v>
      </c>
      <c r="H64" s="30" t="s">
        <v>166</v>
      </c>
      <c r="I64" s="30" t="s">
        <v>166</v>
      </c>
      <c r="J64" s="30" t="s">
        <v>166</v>
      </c>
      <c r="K64" s="225"/>
      <c r="L64" s="225"/>
      <c r="M64" s="225"/>
      <c r="N64" s="225"/>
      <c r="O64" s="225"/>
    </row>
    <row r="65" spans="1:15" ht="18.75" customHeight="1">
      <c r="A65" s="6" t="s">
        <v>204</v>
      </c>
      <c r="B65" s="7">
        <v>1067</v>
      </c>
      <c r="C65" s="30" t="s">
        <v>166</v>
      </c>
      <c r="D65" s="30" t="s">
        <v>166</v>
      </c>
      <c r="E65" s="30" t="s">
        <v>166</v>
      </c>
      <c r="F65" s="35">
        <f t="shared" si="0"/>
        <v>0</v>
      </c>
      <c r="G65" s="30" t="s">
        <v>166</v>
      </c>
      <c r="H65" s="30" t="s">
        <v>166</v>
      </c>
      <c r="I65" s="30" t="s">
        <v>166</v>
      </c>
      <c r="J65" s="30" t="s">
        <v>166</v>
      </c>
      <c r="K65" s="225"/>
      <c r="L65" s="225"/>
      <c r="M65" s="225"/>
      <c r="N65" s="225"/>
      <c r="O65" s="225"/>
    </row>
    <row r="66" spans="1:15" s="5" customFormat="1" ht="18.75" customHeight="1">
      <c r="A66" s="8" t="s">
        <v>205</v>
      </c>
      <c r="B66" s="9">
        <v>1070</v>
      </c>
      <c r="C66" s="45">
        <f>SUM(C67:C69)</f>
        <v>914</v>
      </c>
      <c r="D66" s="45">
        <f>SUM(D67:D69)</f>
        <v>668</v>
      </c>
      <c r="E66" s="45">
        <f>SUM(E67:E69)</f>
        <v>707</v>
      </c>
      <c r="F66" s="45">
        <f t="shared" si="0"/>
        <v>719</v>
      </c>
      <c r="G66" s="45">
        <f>SUM(G67:G69)</f>
        <v>152</v>
      </c>
      <c r="H66" s="45">
        <f>SUM(H67:H69)</f>
        <v>186</v>
      </c>
      <c r="I66" s="45">
        <f>SUM(I67:I69)</f>
        <v>193</v>
      </c>
      <c r="J66" s="45">
        <f>SUM(J67:J69)</f>
        <v>188</v>
      </c>
      <c r="K66" s="225"/>
      <c r="L66" s="225"/>
      <c r="M66" s="225"/>
      <c r="N66" s="225"/>
      <c r="O66" s="225"/>
    </row>
    <row r="67" spans="1:15" ht="18.75" customHeight="1">
      <c r="A67" s="6" t="s">
        <v>206</v>
      </c>
      <c r="B67" s="7">
        <v>1071</v>
      </c>
      <c r="C67" s="30"/>
      <c r="D67" s="30"/>
      <c r="E67" s="30"/>
      <c r="F67" s="35">
        <f t="shared" si="0"/>
        <v>0</v>
      </c>
      <c r="G67" s="30"/>
      <c r="H67" s="30"/>
      <c r="I67" s="30"/>
      <c r="J67" s="30"/>
      <c r="K67" s="225"/>
      <c r="L67" s="225"/>
      <c r="M67" s="225"/>
      <c r="N67" s="225"/>
      <c r="O67" s="225"/>
    </row>
    <row r="68" spans="1:15" ht="18.75" customHeight="1">
      <c r="A68" s="6" t="s">
        <v>207</v>
      </c>
      <c r="B68" s="7">
        <v>1072</v>
      </c>
      <c r="C68" s="30"/>
      <c r="D68" s="30"/>
      <c r="E68" s="30"/>
      <c r="F68" s="35">
        <f t="shared" si="0"/>
        <v>0</v>
      </c>
      <c r="G68" s="30"/>
      <c r="H68" s="30"/>
      <c r="I68" s="30"/>
      <c r="J68" s="30"/>
      <c r="K68" s="225"/>
      <c r="L68" s="225"/>
      <c r="M68" s="225"/>
      <c r="N68" s="225"/>
      <c r="O68" s="225"/>
    </row>
    <row r="69" spans="1:15" ht="18.75" customHeight="1">
      <c r="A69" s="6" t="s">
        <v>208</v>
      </c>
      <c r="B69" s="7">
        <v>1073</v>
      </c>
      <c r="C69" s="30">
        <v>914</v>
      </c>
      <c r="D69" s="30">
        <v>668</v>
      </c>
      <c r="E69" s="30">
        <v>707</v>
      </c>
      <c r="F69" s="35">
        <f t="shared" si="0"/>
        <v>719</v>
      </c>
      <c r="G69" s="30">
        <v>152</v>
      </c>
      <c r="H69" s="30">
        <v>186</v>
      </c>
      <c r="I69" s="30">
        <v>193</v>
      </c>
      <c r="J69" s="30">
        <v>188</v>
      </c>
      <c r="K69" s="225"/>
      <c r="L69" s="225"/>
      <c r="M69" s="225"/>
      <c r="N69" s="225"/>
      <c r="O69" s="225"/>
    </row>
    <row r="70" spans="1:15" s="5" customFormat="1" ht="18.75" customHeight="1">
      <c r="A70" s="102" t="s">
        <v>209</v>
      </c>
      <c r="B70" s="9">
        <v>1080</v>
      </c>
      <c r="C70" s="45">
        <f>SUM(C71:C76)</f>
        <v>-1153</v>
      </c>
      <c r="D70" s="45">
        <f>SUM(D71:D76)</f>
        <v>-1643</v>
      </c>
      <c r="E70" s="45">
        <f>SUM(E71:E76)</f>
        <v>-1479</v>
      </c>
      <c r="F70" s="45">
        <f t="shared" si="0"/>
        <v>-1821</v>
      </c>
      <c r="G70" s="45">
        <f>SUM(G71:G76)</f>
        <v>-340</v>
      </c>
      <c r="H70" s="45">
        <f>SUM(H71:H76)</f>
        <v>-480</v>
      </c>
      <c r="I70" s="45">
        <f>SUM(I71:I76)</f>
        <v>-526</v>
      </c>
      <c r="J70" s="45">
        <f>SUM(J71:J76)</f>
        <v>-475</v>
      </c>
      <c r="K70" s="225"/>
      <c r="L70" s="225"/>
      <c r="M70" s="225"/>
      <c r="N70" s="225"/>
      <c r="O70" s="225"/>
    </row>
    <row r="71" spans="1:15" ht="18.75" customHeight="1">
      <c r="A71" s="6" t="s">
        <v>206</v>
      </c>
      <c r="B71" s="7">
        <v>1081</v>
      </c>
      <c r="C71" s="30" t="s">
        <v>166</v>
      </c>
      <c r="D71" s="30" t="s">
        <v>166</v>
      </c>
      <c r="E71" s="30" t="s">
        <v>166</v>
      </c>
      <c r="F71" s="35">
        <f t="shared" si="0"/>
        <v>0</v>
      </c>
      <c r="G71" s="30" t="s">
        <v>166</v>
      </c>
      <c r="H71" s="30" t="s">
        <v>166</v>
      </c>
      <c r="I71" s="30" t="s">
        <v>166</v>
      </c>
      <c r="J71" s="30" t="s">
        <v>166</v>
      </c>
      <c r="K71" s="225"/>
      <c r="L71" s="225"/>
      <c r="M71" s="225"/>
      <c r="N71" s="225"/>
      <c r="O71" s="225"/>
    </row>
    <row r="72" spans="1:15" ht="18.75" customHeight="1">
      <c r="A72" s="6" t="s">
        <v>210</v>
      </c>
      <c r="B72" s="7">
        <v>1082</v>
      </c>
      <c r="C72" s="30" t="s">
        <v>166</v>
      </c>
      <c r="D72" s="30" t="s">
        <v>166</v>
      </c>
      <c r="E72" s="30" t="s">
        <v>166</v>
      </c>
      <c r="F72" s="35">
        <f t="shared" si="0"/>
        <v>0</v>
      </c>
      <c r="G72" s="30" t="s">
        <v>166</v>
      </c>
      <c r="H72" s="30" t="s">
        <v>166</v>
      </c>
      <c r="I72" s="30" t="s">
        <v>166</v>
      </c>
      <c r="J72" s="30" t="s">
        <v>166</v>
      </c>
      <c r="K72" s="225"/>
      <c r="L72" s="225"/>
      <c r="M72" s="225"/>
      <c r="N72" s="225"/>
      <c r="O72" s="225"/>
    </row>
    <row r="73" spans="1:15" ht="18.75" customHeight="1">
      <c r="A73" s="6" t="s">
        <v>211</v>
      </c>
      <c r="B73" s="7">
        <v>1083</v>
      </c>
      <c r="C73" s="30" t="s">
        <v>166</v>
      </c>
      <c r="D73" s="30" t="s">
        <v>166</v>
      </c>
      <c r="E73" s="30" t="s">
        <v>166</v>
      </c>
      <c r="F73" s="35">
        <f t="shared" si="0"/>
        <v>0</v>
      </c>
      <c r="G73" s="30" t="s">
        <v>166</v>
      </c>
      <c r="H73" s="30" t="s">
        <v>166</v>
      </c>
      <c r="I73" s="30" t="s">
        <v>166</v>
      </c>
      <c r="J73" s="30" t="s">
        <v>166</v>
      </c>
      <c r="K73" s="225"/>
      <c r="L73" s="225"/>
      <c r="M73" s="225"/>
      <c r="N73" s="225"/>
      <c r="O73" s="225"/>
    </row>
    <row r="74" spans="1:15" ht="18.75" customHeight="1">
      <c r="A74" s="6" t="s">
        <v>212</v>
      </c>
      <c r="B74" s="7">
        <v>1084</v>
      </c>
      <c r="C74" s="30" t="s">
        <v>166</v>
      </c>
      <c r="D74" s="30" t="s">
        <v>166</v>
      </c>
      <c r="E74" s="30" t="s">
        <v>166</v>
      </c>
      <c r="F74" s="35">
        <f t="shared" si="0"/>
        <v>0</v>
      </c>
      <c r="G74" s="30" t="s">
        <v>166</v>
      </c>
      <c r="H74" s="30" t="s">
        <v>166</v>
      </c>
      <c r="I74" s="30" t="s">
        <v>166</v>
      </c>
      <c r="J74" s="30" t="s">
        <v>166</v>
      </c>
      <c r="K74" s="225"/>
      <c r="L74" s="225"/>
      <c r="M74" s="225"/>
      <c r="N74" s="225"/>
      <c r="O74" s="225"/>
    </row>
    <row r="75" spans="1:15" ht="18.75" customHeight="1">
      <c r="A75" s="6" t="s">
        <v>213</v>
      </c>
      <c r="B75" s="7">
        <v>1085</v>
      </c>
      <c r="C75" s="30" t="s">
        <v>166</v>
      </c>
      <c r="D75" s="30" t="s">
        <v>166</v>
      </c>
      <c r="E75" s="30" t="s">
        <v>166</v>
      </c>
      <c r="F75" s="35">
        <f t="shared" si="0"/>
        <v>0</v>
      </c>
      <c r="G75" s="30" t="s">
        <v>166</v>
      </c>
      <c r="H75" s="30" t="s">
        <v>166</v>
      </c>
      <c r="I75" s="30" t="s">
        <v>166</v>
      </c>
      <c r="J75" s="30" t="s">
        <v>166</v>
      </c>
      <c r="K75" s="225"/>
      <c r="L75" s="225"/>
      <c r="M75" s="225"/>
      <c r="N75" s="225"/>
      <c r="O75" s="225"/>
    </row>
    <row r="76" spans="1:15" ht="18.75" customHeight="1">
      <c r="A76" s="6" t="s">
        <v>214</v>
      </c>
      <c r="B76" s="7">
        <v>1086</v>
      </c>
      <c r="C76" s="30">
        <v>-1153</v>
      </c>
      <c r="D76" s="30">
        <v>-1643</v>
      </c>
      <c r="E76" s="30">
        <v>-1479</v>
      </c>
      <c r="F76" s="35">
        <f t="shared" si="0"/>
        <v>-1821</v>
      </c>
      <c r="G76" s="30">
        <v>-340</v>
      </c>
      <c r="H76" s="30">
        <v>-480</v>
      </c>
      <c r="I76" s="30">
        <v>-526</v>
      </c>
      <c r="J76" s="30">
        <v>-475</v>
      </c>
      <c r="K76" s="225"/>
      <c r="L76" s="225"/>
      <c r="M76" s="225"/>
      <c r="N76" s="225"/>
      <c r="O76" s="225"/>
    </row>
    <row r="77" spans="1:15" s="5" customFormat="1" ht="18.75" customHeight="1">
      <c r="A77" s="8" t="s">
        <v>215</v>
      </c>
      <c r="B77" s="9">
        <v>1100</v>
      </c>
      <c r="C77" s="43">
        <f>SUM(C34,C35,C58,C66,C70)</f>
        <v>586</v>
      </c>
      <c r="D77" s="43">
        <f t="shared" ref="D77:J77" si="2">SUM(D34,D35,D58,D66,D70)</f>
        <v>157</v>
      </c>
      <c r="E77" s="43">
        <f t="shared" si="2"/>
        <v>76</v>
      </c>
      <c r="F77" s="43">
        <f t="shared" si="2"/>
        <v>-197</v>
      </c>
      <c r="G77" s="43">
        <f t="shared" si="2"/>
        <v>36</v>
      </c>
      <c r="H77" s="43">
        <f t="shared" si="2"/>
        <v>-52</v>
      </c>
      <c r="I77" s="43">
        <f t="shared" si="2"/>
        <v>-65</v>
      </c>
      <c r="J77" s="43">
        <f t="shared" si="2"/>
        <v>-116</v>
      </c>
      <c r="K77" s="225"/>
      <c r="L77" s="225"/>
      <c r="M77" s="225"/>
      <c r="N77" s="225"/>
      <c r="O77" s="225"/>
    </row>
    <row r="78" spans="1:15" s="5" customFormat="1" ht="18.75" customHeight="1">
      <c r="A78" s="8" t="s">
        <v>216</v>
      </c>
      <c r="B78" s="9">
        <v>1110</v>
      </c>
      <c r="C78" s="42"/>
      <c r="D78" s="42"/>
      <c r="E78" s="42"/>
      <c r="F78" s="45">
        <f t="shared" ref="F78:F87" si="3">SUM(G78:J78)</f>
        <v>0</v>
      </c>
      <c r="G78" s="42"/>
      <c r="H78" s="42"/>
      <c r="I78" s="42"/>
      <c r="J78" s="42"/>
      <c r="K78" s="225"/>
      <c r="L78" s="225"/>
      <c r="M78" s="225"/>
      <c r="N78" s="225"/>
      <c r="O78" s="225"/>
    </row>
    <row r="79" spans="1:15" s="5" customFormat="1" ht="18.75" customHeight="1">
      <c r="A79" s="8" t="s">
        <v>217</v>
      </c>
      <c r="B79" s="9">
        <v>1120</v>
      </c>
      <c r="C79" s="42" t="s">
        <v>166</v>
      </c>
      <c r="D79" s="42" t="s">
        <v>166</v>
      </c>
      <c r="E79" s="42" t="s">
        <v>166</v>
      </c>
      <c r="F79" s="45">
        <f t="shared" si="3"/>
        <v>0</v>
      </c>
      <c r="G79" s="42" t="s">
        <v>166</v>
      </c>
      <c r="H79" s="42" t="s">
        <v>166</v>
      </c>
      <c r="I79" s="42" t="s">
        <v>166</v>
      </c>
      <c r="J79" s="42" t="s">
        <v>166</v>
      </c>
      <c r="K79" s="225"/>
      <c r="L79" s="225"/>
      <c r="M79" s="225"/>
      <c r="N79" s="225"/>
      <c r="O79" s="225"/>
    </row>
    <row r="80" spans="1:15" s="5" customFormat="1" ht="18.75" customHeight="1">
      <c r="A80" s="8" t="s">
        <v>218</v>
      </c>
      <c r="B80" s="9">
        <v>1130</v>
      </c>
      <c r="C80" s="42"/>
      <c r="D80" s="42"/>
      <c r="E80" s="42"/>
      <c r="F80" s="45">
        <f t="shared" si="3"/>
        <v>0</v>
      </c>
      <c r="G80" s="42"/>
      <c r="H80" s="42"/>
      <c r="I80" s="42"/>
      <c r="J80" s="42"/>
      <c r="K80" s="225"/>
      <c r="L80" s="225"/>
      <c r="M80" s="225"/>
      <c r="N80" s="225"/>
      <c r="O80" s="225"/>
    </row>
    <row r="81" spans="1:15" s="5" customFormat="1" ht="18.75" customHeight="1">
      <c r="A81" s="8" t="s">
        <v>219</v>
      </c>
      <c r="B81" s="9">
        <v>1140</v>
      </c>
      <c r="C81" s="42" t="s">
        <v>166</v>
      </c>
      <c r="D81" s="42" t="s">
        <v>166</v>
      </c>
      <c r="E81" s="42" t="s">
        <v>166</v>
      </c>
      <c r="F81" s="45">
        <f t="shared" si="3"/>
        <v>0</v>
      </c>
      <c r="G81" s="42" t="s">
        <v>166</v>
      </c>
      <c r="H81" s="42" t="s">
        <v>166</v>
      </c>
      <c r="I81" s="42" t="s">
        <v>166</v>
      </c>
      <c r="J81" s="42" t="s">
        <v>166</v>
      </c>
      <c r="K81" s="225"/>
      <c r="L81" s="225"/>
      <c r="M81" s="225"/>
      <c r="N81" s="225"/>
      <c r="O81" s="225"/>
    </row>
    <row r="82" spans="1:15" s="5" customFormat="1" ht="18.75" customHeight="1">
      <c r="A82" s="8" t="s">
        <v>220</v>
      </c>
      <c r="B82" s="9">
        <v>1150</v>
      </c>
      <c r="C82" s="45">
        <f>SUM(C83:C84)</f>
        <v>670</v>
      </c>
      <c r="D82" s="45">
        <f t="shared" ref="D82:J82" si="4">SUM(D83:D84)</f>
        <v>924</v>
      </c>
      <c r="E82" s="45">
        <f t="shared" si="4"/>
        <v>993</v>
      </c>
      <c r="F82" s="45">
        <f t="shared" si="3"/>
        <v>1296</v>
      </c>
      <c r="G82" s="45">
        <f t="shared" si="4"/>
        <v>205</v>
      </c>
      <c r="H82" s="45">
        <f t="shared" si="4"/>
        <v>336</v>
      </c>
      <c r="I82" s="45">
        <f t="shared" si="4"/>
        <v>365</v>
      </c>
      <c r="J82" s="45">
        <f t="shared" si="4"/>
        <v>390</v>
      </c>
      <c r="K82" s="225"/>
      <c r="L82" s="225"/>
      <c r="M82" s="225"/>
      <c r="N82" s="225"/>
      <c r="O82" s="225"/>
    </row>
    <row r="83" spans="1:15" ht="18.75" customHeight="1">
      <c r="A83" s="6" t="s">
        <v>206</v>
      </c>
      <c r="B83" s="7">
        <v>1151</v>
      </c>
      <c r="C83" s="30"/>
      <c r="D83" s="30"/>
      <c r="E83" s="30"/>
      <c r="F83" s="35">
        <f t="shared" si="3"/>
        <v>0</v>
      </c>
      <c r="G83" s="30"/>
      <c r="H83" s="30"/>
      <c r="I83" s="30"/>
      <c r="J83" s="30"/>
      <c r="K83" s="225"/>
      <c r="L83" s="225"/>
      <c r="M83" s="225"/>
      <c r="N83" s="225"/>
      <c r="O83" s="225"/>
    </row>
    <row r="84" spans="1:15" ht="18.75" customHeight="1">
      <c r="A84" s="6" t="s">
        <v>221</v>
      </c>
      <c r="B84" s="7">
        <v>1152</v>
      </c>
      <c r="C84" s="30">
        <v>670</v>
      </c>
      <c r="D84" s="30">
        <v>924</v>
      </c>
      <c r="E84" s="30">
        <v>993</v>
      </c>
      <c r="F84" s="35">
        <f t="shared" si="3"/>
        <v>1296</v>
      </c>
      <c r="G84" s="30">
        <v>205</v>
      </c>
      <c r="H84" s="30">
        <v>336</v>
      </c>
      <c r="I84" s="30">
        <v>365</v>
      </c>
      <c r="J84" s="30">
        <v>390</v>
      </c>
      <c r="K84" s="225"/>
      <c r="L84" s="225"/>
      <c r="M84" s="225"/>
      <c r="N84" s="225"/>
      <c r="O84" s="225"/>
    </row>
    <row r="85" spans="1:15" s="5" customFormat="1" ht="18.75" customHeight="1">
      <c r="A85" s="8" t="s">
        <v>222</v>
      </c>
      <c r="B85" s="9">
        <v>1160</v>
      </c>
      <c r="C85" s="45">
        <f>SUM(C86:C87)</f>
        <v>0</v>
      </c>
      <c r="D85" s="45">
        <f t="shared" ref="D85:J85" si="5">SUM(D86:D87)</f>
        <v>-20</v>
      </c>
      <c r="E85" s="45">
        <f t="shared" si="5"/>
        <v>0</v>
      </c>
      <c r="F85" s="45">
        <f t="shared" si="3"/>
        <v>0</v>
      </c>
      <c r="G85" s="45">
        <f t="shared" si="5"/>
        <v>0</v>
      </c>
      <c r="H85" s="45">
        <f t="shared" si="5"/>
        <v>0</v>
      </c>
      <c r="I85" s="45">
        <f t="shared" si="5"/>
        <v>0</v>
      </c>
      <c r="J85" s="45">
        <f t="shared" si="5"/>
        <v>0</v>
      </c>
      <c r="K85" s="225"/>
      <c r="L85" s="225"/>
      <c r="M85" s="225"/>
      <c r="N85" s="225"/>
      <c r="O85" s="225"/>
    </row>
    <row r="86" spans="1:15" ht="18.75" customHeight="1">
      <c r="A86" s="6" t="s">
        <v>206</v>
      </c>
      <c r="B86" s="7">
        <v>1161</v>
      </c>
      <c r="C86" s="30" t="s">
        <v>166</v>
      </c>
      <c r="D86" s="30" t="s">
        <v>166</v>
      </c>
      <c r="E86" s="30" t="s">
        <v>166</v>
      </c>
      <c r="F86" s="35">
        <f t="shared" si="3"/>
        <v>0</v>
      </c>
      <c r="G86" s="30" t="s">
        <v>166</v>
      </c>
      <c r="H86" s="30" t="s">
        <v>166</v>
      </c>
      <c r="I86" s="30" t="s">
        <v>166</v>
      </c>
      <c r="J86" s="30" t="s">
        <v>166</v>
      </c>
      <c r="K86" s="225"/>
      <c r="L86" s="225"/>
      <c r="M86" s="225"/>
      <c r="N86" s="225"/>
      <c r="O86" s="225"/>
    </row>
    <row r="87" spans="1:15" ht="18.75" customHeight="1">
      <c r="A87" s="6" t="s">
        <v>223</v>
      </c>
      <c r="B87" s="7">
        <v>1162</v>
      </c>
      <c r="C87" s="30" t="s">
        <v>166</v>
      </c>
      <c r="D87" s="30">
        <v>-20</v>
      </c>
      <c r="E87" s="30" t="s">
        <v>166</v>
      </c>
      <c r="F87" s="35">
        <f t="shared" si="3"/>
        <v>0</v>
      </c>
      <c r="G87" s="30" t="s">
        <v>166</v>
      </c>
      <c r="H87" s="30" t="s">
        <v>166</v>
      </c>
      <c r="I87" s="30" t="s">
        <v>166</v>
      </c>
      <c r="J87" s="30" t="s">
        <v>166</v>
      </c>
      <c r="K87" s="225"/>
      <c r="L87" s="225"/>
      <c r="M87" s="225"/>
      <c r="N87" s="225"/>
      <c r="O87" s="225"/>
    </row>
    <row r="88" spans="1:15" ht="18.75" customHeight="1">
      <c r="A88" s="8" t="s">
        <v>224</v>
      </c>
      <c r="B88" s="9">
        <v>1170</v>
      </c>
      <c r="C88" s="43">
        <f>SUM(C77,C78,C79,C80,C81,C82,C85)</f>
        <v>1256</v>
      </c>
      <c r="D88" s="43">
        <f t="shared" ref="D88:J88" si="6">SUM(D77,D78,D79,D80,D81,D82,D85)</f>
        <v>1061</v>
      </c>
      <c r="E88" s="43">
        <f t="shared" si="6"/>
        <v>1069</v>
      </c>
      <c r="F88" s="43">
        <f t="shared" si="6"/>
        <v>1099</v>
      </c>
      <c r="G88" s="43">
        <f t="shared" si="6"/>
        <v>241</v>
      </c>
      <c r="H88" s="43">
        <f t="shared" si="6"/>
        <v>284</v>
      </c>
      <c r="I88" s="43">
        <f t="shared" si="6"/>
        <v>300</v>
      </c>
      <c r="J88" s="43">
        <f t="shared" si="6"/>
        <v>274</v>
      </c>
      <c r="K88" s="225"/>
      <c r="L88" s="225"/>
      <c r="M88" s="225"/>
      <c r="N88" s="225"/>
      <c r="O88" s="225"/>
    </row>
    <row r="89" spans="1:15" ht="18.75" customHeight="1">
      <c r="A89" s="6" t="s">
        <v>225</v>
      </c>
      <c r="B89" s="147">
        <v>1180</v>
      </c>
      <c r="C89" s="30">
        <v>-245</v>
      </c>
      <c r="D89" s="30">
        <v>-174</v>
      </c>
      <c r="E89" s="30">
        <v>-179</v>
      </c>
      <c r="F89" s="35">
        <f>SUM(G89:J89)</f>
        <v>-180</v>
      </c>
      <c r="G89" s="30">
        <v>-38</v>
      </c>
      <c r="H89" s="30">
        <v>-43</v>
      </c>
      <c r="I89" s="30">
        <v>-46</v>
      </c>
      <c r="J89" s="30">
        <v>-53</v>
      </c>
      <c r="K89" s="225"/>
      <c r="L89" s="225"/>
      <c r="M89" s="225"/>
      <c r="N89" s="225"/>
      <c r="O89" s="225"/>
    </row>
    <row r="90" spans="1:15" ht="18.75" customHeight="1">
      <c r="A90" s="6" t="s">
        <v>226</v>
      </c>
      <c r="B90" s="147">
        <v>1181</v>
      </c>
      <c r="C90" s="30"/>
      <c r="D90" s="30"/>
      <c r="E90" s="30"/>
      <c r="F90" s="35">
        <f>SUM(G90:J90)</f>
        <v>0</v>
      </c>
      <c r="G90" s="30"/>
      <c r="H90" s="30"/>
      <c r="I90" s="30"/>
      <c r="J90" s="30"/>
      <c r="K90" s="225"/>
      <c r="L90" s="225"/>
      <c r="M90" s="225"/>
      <c r="N90" s="225"/>
      <c r="O90" s="225"/>
    </row>
    <row r="91" spans="1:15" ht="18.75" customHeight="1">
      <c r="A91" s="6" t="s">
        <v>227</v>
      </c>
      <c r="B91" s="7">
        <v>1190</v>
      </c>
      <c r="C91" s="30"/>
      <c r="D91" s="30"/>
      <c r="E91" s="30"/>
      <c r="F91" s="35">
        <f>SUM(G91:J91)</f>
        <v>0</v>
      </c>
      <c r="G91" s="30"/>
      <c r="H91" s="30"/>
      <c r="I91" s="30"/>
      <c r="J91" s="30"/>
      <c r="K91" s="225"/>
      <c r="L91" s="225"/>
      <c r="M91" s="225"/>
      <c r="N91" s="225"/>
      <c r="O91" s="225"/>
    </row>
    <row r="92" spans="1:15" ht="18.75" customHeight="1">
      <c r="A92" s="6" t="s">
        <v>228</v>
      </c>
      <c r="B92" s="153">
        <v>1191</v>
      </c>
      <c r="C92" s="30" t="s">
        <v>166</v>
      </c>
      <c r="D92" s="30" t="s">
        <v>166</v>
      </c>
      <c r="E92" s="30" t="s">
        <v>166</v>
      </c>
      <c r="F92" s="35">
        <f>SUM(G92:J92)</f>
        <v>0</v>
      </c>
      <c r="G92" s="30" t="s">
        <v>166</v>
      </c>
      <c r="H92" s="30" t="s">
        <v>166</v>
      </c>
      <c r="I92" s="30" t="s">
        <v>166</v>
      </c>
      <c r="J92" s="30" t="s">
        <v>166</v>
      </c>
      <c r="K92" s="225"/>
      <c r="L92" s="225"/>
      <c r="M92" s="225"/>
      <c r="N92" s="225"/>
      <c r="O92" s="225"/>
    </row>
    <row r="93" spans="1:15" ht="18.75" customHeight="1">
      <c r="A93" s="8" t="s">
        <v>229</v>
      </c>
      <c r="B93" s="9">
        <v>1200</v>
      </c>
      <c r="C93" s="43">
        <f>SUM(C88,C89,C90,C91,C92)</f>
        <v>1011</v>
      </c>
      <c r="D93" s="43">
        <f t="shared" ref="D93:J93" si="7">SUM(D88,D89,D90,D91,D92)</f>
        <v>887</v>
      </c>
      <c r="E93" s="43">
        <f t="shared" si="7"/>
        <v>890</v>
      </c>
      <c r="F93" s="43">
        <f t="shared" si="7"/>
        <v>919</v>
      </c>
      <c r="G93" s="43">
        <f t="shared" si="7"/>
        <v>203</v>
      </c>
      <c r="H93" s="43">
        <f t="shared" si="7"/>
        <v>241</v>
      </c>
      <c r="I93" s="43">
        <f t="shared" si="7"/>
        <v>254</v>
      </c>
      <c r="J93" s="43">
        <f t="shared" si="7"/>
        <v>221</v>
      </c>
      <c r="K93" s="225"/>
      <c r="L93" s="225"/>
      <c r="M93" s="225"/>
      <c r="N93" s="225"/>
      <c r="O93" s="225"/>
    </row>
    <row r="94" spans="1:15" ht="18.75" customHeight="1">
      <c r="A94" s="6" t="s">
        <v>230</v>
      </c>
      <c r="B94" s="153">
        <v>1201</v>
      </c>
      <c r="C94" s="90">
        <f t="shared" ref="C94:J94" si="8">IF(C93&gt;0,C93,0)</f>
        <v>1011</v>
      </c>
      <c r="D94" s="90">
        <f t="shared" si="8"/>
        <v>887</v>
      </c>
      <c r="E94" s="90">
        <f t="shared" si="8"/>
        <v>890</v>
      </c>
      <c r="F94" s="90">
        <f t="shared" si="8"/>
        <v>919</v>
      </c>
      <c r="G94" s="90">
        <f t="shared" si="8"/>
        <v>203</v>
      </c>
      <c r="H94" s="90">
        <f t="shared" si="8"/>
        <v>241</v>
      </c>
      <c r="I94" s="90">
        <f t="shared" si="8"/>
        <v>254</v>
      </c>
      <c r="J94" s="90">
        <f t="shared" si="8"/>
        <v>221</v>
      </c>
      <c r="K94" s="225"/>
      <c r="L94" s="225"/>
      <c r="M94" s="225"/>
      <c r="N94" s="225"/>
      <c r="O94" s="225"/>
    </row>
    <row r="95" spans="1:15" ht="18.75" customHeight="1">
      <c r="A95" s="6" t="s">
        <v>231</v>
      </c>
      <c r="B95" s="153">
        <v>1202</v>
      </c>
      <c r="C95" s="90">
        <f t="shared" ref="C95:J95" si="9">IF(C93&lt;0,C93,0)</f>
        <v>0</v>
      </c>
      <c r="D95" s="90">
        <f t="shared" si="9"/>
        <v>0</v>
      </c>
      <c r="E95" s="90">
        <f t="shared" si="9"/>
        <v>0</v>
      </c>
      <c r="F95" s="90">
        <f t="shared" si="9"/>
        <v>0</v>
      </c>
      <c r="G95" s="90">
        <f t="shared" si="9"/>
        <v>0</v>
      </c>
      <c r="H95" s="90">
        <f t="shared" si="9"/>
        <v>0</v>
      </c>
      <c r="I95" s="90">
        <f t="shared" si="9"/>
        <v>0</v>
      </c>
      <c r="J95" s="90">
        <f t="shared" si="9"/>
        <v>0</v>
      </c>
      <c r="K95" s="225"/>
      <c r="L95" s="225"/>
      <c r="M95" s="225"/>
      <c r="N95" s="225"/>
      <c r="O95" s="225"/>
    </row>
    <row r="96" spans="1:15" ht="18.75" customHeight="1">
      <c r="A96" s="8" t="s">
        <v>232</v>
      </c>
      <c r="B96" s="7">
        <v>1210</v>
      </c>
      <c r="C96" s="43">
        <f>SUM(C23,C66,C78,C80,C82,C90,C91)</f>
        <v>68158</v>
      </c>
      <c r="D96" s="43">
        <f t="shared" ref="D96:J96" si="10">SUM(D23,D66,D78,D80,D82,D90,D91)</f>
        <v>73707</v>
      </c>
      <c r="E96" s="43">
        <f t="shared" si="10"/>
        <v>70515</v>
      </c>
      <c r="F96" s="43">
        <f t="shared" si="10"/>
        <v>78447</v>
      </c>
      <c r="G96" s="43">
        <f t="shared" si="10"/>
        <v>17142</v>
      </c>
      <c r="H96" s="43">
        <f t="shared" si="10"/>
        <v>20704</v>
      </c>
      <c r="I96" s="43">
        <f t="shared" si="10"/>
        <v>21176</v>
      </c>
      <c r="J96" s="43">
        <f t="shared" si="10"/>
        <v>19425</v>
      </c>
      <c r="K96" s="225"/>
      <c r="L96" s="225"/>
      <c r="M96" s="225"/>
      <c r="N96" s="225"/>
      <c r="O96" s="225"/>
    </row>
    <row r="97" spans="1:15" ht="18.75" customHeight="1">
      <c r="A97" s="8" t="s">
        <v>233</v>
      </c>
      <c r="B97" s="7">
        <v>1220</v>
      </c>
      <c r="C97" s="43">
        <f>SUM(C24,C35,C58,C70,C79,C81,C85,C89,C92)</f>
        <v>-67147</v>
      </c>
      <c r="D97" s="43">
        <f t="shared" ref="D97:J97" si="11">SUM(D24,D35,D58,D70,D79,D81,D85,D89,D92)</f>
        <v>-72820</v>
      </c>
      <c r="E97" s="43">
        <f t="shared" si="11"/>
        <v>-69625</v>
      </c>
      <c r="F97" s="43">
        <f t="shared" si="11"/>
        <v>-77528</v>
      </c>
      <c r="G97" s="43">
        <f t="shared" si="11"/>
        <v>-16939</v>
      </c>
      <c r="H97" s="43">
        <f t="shared" si="11"/>
        <v>-20463</v>
      </c>
      <c r="I97" s="43">
        <f t="shared" si="11"/>
        <v>-20922</v>
      </c>
      <c r="J97" s="43">
        <f t="shared" si="11"/>
        <v>-19204</v>
      </c>
      <c r="K97" s="225"/>
      <c r="L97" s="225"/>
      <c r="M97" s="225"/>
      <c r="N97" s="225"/>
      <c r="O97" s="225"/>
    </row>
    <row r="98" spans="1:15" ht="18.75" customHeight="1">
      <c r="A98" s="6" t="s">
        <v>234</v>
      </c>
      <c r="B98" s="7">
        <v>1230</v>
      </c>
      <c r="C98" s="30"/>
      <c r="D98" s="30"/>
      <c r="E98" s="30"/>
      <c r="F98" s="35">
        <f>SUM(G98:J98)</f>
        <v>0</v>
      </c>
      <c r="G98" s="30"/>
      <c r="H98" s="30"/>
      <c r="I98" s="30"/>
      <c r="J98" s="30"/>
      <c r="K98" s="225"/>
      <c r="L98" s="225"/>
      <c r="M98" s="225"/>
      <c r="N98" s="225"/>
      <c r="O98" s="225"/>
    </row>
    <row r="99" spans="1:15" ht="38.25" customHeight="1">
      <c r="A99" s="129" t="s">
        <v>235</v>
      </c>
      <c r="B99" s="9">
        <v>1300</v>
      </c>
      <c r="C99" s="43">
        <f t="shared" ref="C99:J99" si="12">C77+C106</f>
        <v>2328</v>
      </c>
      <c r="D99" s="43">
        <f t="shared" si="12"/>
        <v>2048</v>
      </c>
      <c r="E99" s="43">
        <f t="shared" si="12"/>
        <v>1783</v>
      </c>
      <c r="F99" s="43">
        <f t="shared" si="12"/>
        <v>1792</v>
      </c>
      <c r="G99" s="43">
        <f t="shared" si="12"/>
        <v>485</v>
      </c>
      <c r="H99" s="43">
        <f t="shared" si="12"/>
        <v>461</v>
      </c>
      <c r="I99" s="43">
        <f t="shared" si="12"/>
        <v>448</v>
      </c>
      <c r="J99" s="43">
        <f t="shared" si="12"/>
        <v>398</v>
      </c>
      <c r="K99" s="270"/>
      <c r="L99" s="271"/>
      <c r="M99" s="271"/>
      <c r="N99" s="271"/>
      <c r="O99" s="272"/>
    </row>
    <row r="100" spans="1:15" ht="18.75" customHeight="1">
      <c r="A100" s="267" t="s">
        <v>236</v>
      </c>
      <c r="B100" s="268"/>
      <c r="C100" s="268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  <c r="O100" s="269"/>
    </row>
    <row r="101" spans="1:15" ht="18.75" customHeight="1">
      <c r="A101" s="6" t="s">
        <v>237</v>
      </c>
      <c r="B101" s="7">
        <v>1400</v>
      </c>
      <c r="C101" s="30">
        <v>26131</v>
      </c>
      <c r="D101" s="30">
        <v>26321</v>
      </c>
      <c r="E101" s="30">
        <v>23818</v>
      </c>
      <c r="F101" s="35">
        <f t="shared" ref="F101:F108" si="13">SUM(G101:J101)</f>
        <v>26359</v>
      </c>
      <c r="G101" s="30">
        <v>4284</v>
      </c>
      <c r="H101" s="30">
        <v>7592</v>
      </c>
      <c r="I101" s="30">
        <v>8049</v>
      </c>
      <c r="J101" s="30">
        <v>6434</v>
      </c>
      <c r="K101" s="225"/>
      <c r="L101" s="225"/>
      <c r="M101" s="225"/>
      <c r="N101" s="225"/>
      <c r="O101" s="225"/>
    </row>
    <row r="102" spans="1:15" ht="18.75" customHeight="1">
      <c r="A102" s="6" t="s">
        <v>238</v>
      </c>
      <c r="B102" s="70">
        <v>1401</v>
      </c>
      <c r="C102" s="30">
        <v>20630</v>
      </c>
      <c r="D102" s="30">
        <v>20196</v>
      </c>
      <c r="E102" s="30">
        <v>18258</v>
      </c>
      <c r="F102" s="35">
        <f t="shared" si="13"/>
        <v>20043</v>
      </c>
      <c r="G102" s="30">
        <v>3248</v>
      </c>
      <c r="H102" s="30">
        <v>5798</v>
      </c>
      <c r="I102" s="30">
        <v>6121</v>
      </c>
      <c r="J102" s="30">
        <v>4876</v>
      </c>
      <c r="K102" s="225"/>
      <c r="L102" s="225"/>
      <c r="M102" s="225"/>
      <c r="N102" s="225"/>
      <c r="O102" s="225"/>
    </row>
    <row r="103" spans="1:15" ht="18.75" customHeight="1">
      <c r="A103" s="6" t="s">
        <v>239</v>
      </c>
      <c r="B103" s="70">
        <v>1402</v>
      </c>
      <c r="C103" s="30">
        <v>5501</v>
      </c>
      <c r="D103" s="30">
        <v>6125</v>
      </c>
      <c r="E103" s="30">
        <v>5560</v>
      </c>
      <c r="F103" s="35">
        <f t="shared" si="13"/>
        <v>6316</v>
      </c>
      <c r="G103" s="30">
        <v>1036</v>
      </c>
      <c r="H103" s="30">
        <v>1794</v>
      </c>
      <c r="I103" s="30">
        <v>1928</v>
      </c>
      <c r="J103" s="30">
        <v>1558</v>
      </c>
      <c r="K103" s="225"/>
      <c r="L103" s="225"/>
      <c r="M103" s="225"/>
      <c r="N103" s="225"/>
      <c r="O103" s="225"/>
    </row>
    <row r="104" spans="1:15" ht="18.75" customHeight="1">
      <c r="A104" s="6" t="s">
        <v>119</v>
      </c>
      <c r="B104" s="71">
        <v>1410</v>
      </c>
      <c r="C104" s="30">
        <v>31136</v>
      </c>
      <c r="D104" s="30">
        <v>35082</v>
      </c>
      <c r="E104" s="30">
        <v>34817</v>
      </c>
      <c r="F104" s="35">
        <f t="shared" si="13"/>
        <v>38654</v>
      </c>
      <c r="G104" s="30">
        <v>9663</v>
      </c>
      <c r="H104" s="30">
        <v>9664</v>
      </c>
      <c r="I104" s="30">
        <v>9663</v>
      </c>
      <c r="J104" s="30">
        <v>9664</v>
      </c>
      <c r="K104" s="225"/>
      <c r="L104" s="225"/>
      <c r="M104" s="225"/>
      <c r="N104" s="225"/>
      <c r="O104" s="225"/>
    </row>
    <row r="105" spans="1:15" ht="18.75" customHeight="1">
      <c r="A105" s="6" t="s">
        <v>169</v>
      </c>
      <c r="B105" s="71">
        <v>1420</v>
      </c>
      <c r="C105" s="30">
        <v>6635</v>
      </c>
      <c r="D105" s="30">
        <v>7719</v>
      </c>
      <c r="E105" s="30">
        <v>7354</v>
      </c>
      <c r="F105" s="35">
        <f t="shared" si="13"/>
        <v>8503</v>
      </c>
      <c r="G105" s="30">
        <v>2125</v>
      </c>
      <c r="H105" s="30">
        <v>2126</v>
      </c>
      <c r="I105" s="30">
        <v>2126</v>
      </c>
      <c r="J105" s="30">
        <v>2126</v>
      </c>
      <c r="K105" s="225"/>
      <c r="L105" s="225"/>
      <c r="M105" s="225"/>
      <c r="N105" s="225"/>
      <c r="O105" s="225"/>
    </row>
    <row r="106" spans="1:15" ht="18.75" customHeight="1">
      <c r="A106" s="6" t="s">
        <v>240</v>
      </c>
      <c r="B106" s="71">
        <v>1430</v>
      </c>
      <c r="C106" s="30">
        <v>1742</v>
      </c>
      <c r="D106" s="30">
        <v>1891</v>
      </c>
      <c r="E106" s="30">
        <v>1707</v>
      </c>
      <c r="F106" s="35">
        <f t="shared" si="13"/>
        <v>1989</v>
      </c>
      <c r="G106" s="30">
        <v>449</v>
      </c>
      <c r="H106" s="30">
        <v>513</v>
      </c>
      <c r="I106" s="30">
        <v>513</v>
      </c>
      <c r="J106" s="30">
        <v>514</v>
      </c>
      <c r="K106" s="225"/>
      <c r="L106" s="225"/>
      <c r="M106" s="225"/>
      <c r="N106" s="225"/>
      <c r="O106" s="225"/>
    </row>
    <row r="107" spans="1:15" ht="18.75" customHeight="1">
      <c r="A107" s="6" t="s">
        <v>241</v>
      </c>
      <c r="B107" s="71">
        <v>1440</v>
      </c>
      <c r="C107" s="30">
        <v>1231</v>
      </c>
      <c r="D107" s="30">
        <v>1613</v>
      </c>
      <c r="E107" s="30">
        <v>1750</v>
      </c>
      <c r="F107" s="35">
        <f t="shared" si="13"/>
        <v>1843</v>
      </c>
      <c r="G107" s="30">
        <v>380</v>
      </c>
      <c r="H107" s="30">
        <v>525</v>
      </c>
      <c r="I107" s="30">
        <v>525</v>
      </c>
      <c r="J107" s="30">
        <v>413</v>
      </c>
      <c r="K107" s="225"/>
      <c r="L107" s="225"/>
      <c r="M107" s="225"/>
      <c r="N107" s="225"/>
      <c r="O107" s="225"/>
    </row>
    <row r="108" spans="1:15" ht="18.75" customHeight="1">
      <c r="A108" s="8" t="s">
        <v>157</v>
      </c>
      <c r="B108" s="72">
        <v>1450</v>
      </c>
      <c r="C108" s="43">
        <f>SUM(C101,C104:C107)</f>
        <v>66875</v>
      </c>
      <c r="D108" s="43">
        <f>SUM(D101,D104:D107)</f>
        <v>72626</v>
      </c>
      <c r="E108" s="43">
        <f>SUM(E101,E104:E107)</f>
        <v>69446</v>
      </c>
      <c r="F108" s="35">
        <f t="shared" si="13"/>
        <v>77348</v>
      </c>
      <c r="G108" s="43">
        <f>SUM(G101,G104:G107)</f>
        <v>16901</v>
      </c>
      <c r="H108" s="43">
        <f>SUM(H101,H104:H107)</f>
        <v>20420</v>
      </c>
      <c r="I108" s="43">
        <f>SUM(I101,I104:I107)</f>
        <v>20876</v>
      </c>
      <c r="J108" s="43">
        <f>SUM(J101,J104:J107)</f>
        <v>19151</v>
      </c>
      <c r="K108" s="225"/>
      <c r="L108" s="225"/>
      <c r="M108" s="225"/>
      <c r="N108" s="225"/>
      <c r="O108" s="225"/>
    </row>
    <row r="109" spans="1:15" s="5" customFormat="1" ht="18.75" customHeight="1">
      <c r="A109" s="100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</row>
    <row r="110" spans="1:15" ht="18.7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</row>
    <row r="111" spans="1:15" ht="18.75" customHeight="1">
      <c r="A111" s="197" t="s">
        <v>438</v>
      </c>
      <c r="B111" s="95"/>
      <c r="C111" s="156"/>
      <c r="D111" s="156" t="s">
        <v>144</v>
      </c>
      <c r="E111" s="156"/>
      <c r="F111" s="95"/>
      <c r="G111" s="95"/>
      <c r="M111" s="95"/>
    </row>
    <row r="112" spans="1:15" ht="18.75" customHeight="1">
      <c r="A112" s="188"/>
      <c r="B112" s="95"/>
      <c r="C112" s="172"/>
      <c r="D112" s="172" t="s">
        <v>145</v>
      </c>
      <c r="E112" s="172"/>
      <c r="F112" s="95"/>
      <c r="G112" s="95"/>
      <c r="H112" s="249" t="s">
        <v>418</v>
      </c>
      <c r="I112" s="249"/>
      <c r="J112" s="249"/>
      <c r="K112" s="249"/>
      <c r="L112" s="249"/>
    </row>
    <row r="113" spans="1:2" ht="18.75" customHeight="1">
      <c r="A113" s="18"/>
      <c r="B113" s="95"/>
    </row>
    <row r="114" spans="1:2">
      <c r="A114" s="18"/>
      <c r="B114" s="172"/>
    </row>
    <row r="115" spans="1:2">
      <c r="A115" s="18"/>
      <c r="B115" s="172"/>
    </row>
    <row r="116" spans="1:2">
      <c r="A116" s="18"/>
      <c r="B116" s="172"/>
    </row>
    <row r="117" spans="1:2">
      <c r="A117" s="18"/>
      <c r="B117" s="172"/>
    </row>
    <row r="118" spans="1:2">
      <c r="A118" s="18"/>
      <c r="B118" s="172"/>
    </row>
    <row r="119" spans="1:2">
      <c r="A119" s="18"/>
      <c r="B119" s="172"/>
    </row>
    <row r="120" spans="1:2">
      <c r="A120" s="18"/>
      <c r="B120" s="172"/>
    </row>
    <row r="121" spans="1:2">
      <c r="A121" s="18"/>
      <c r="B121" s="172"/>
    </row>
    <row r="122" spans="1:2">
      <c r="A122" s="18"/>
      <c r="B122" s="172"/>
    </row>
    <row r="123" spans="1:2">
      <c r="A123" s="18"/>
      <c r="B123" s="172"/>
    </row>
    <row r="124" spans="1:2">
      <c r="A124" s="18"/>
      <c r="B124" s="172"/>
    </row>
    <row r="125" spans="1:2">
      <c r="A125" s="18"/>
      <c r="B125" s="172"/>
    </row>
    <row r="126" spans="1:2">
      <c r="A126" s="18"/>
      <c r="B126" s="172"/>
    </row>
    <row r="127" spans="1:2">
      <c r="A127" s="18"/>
      <c r="B127" s="172"/>
    </row>
    <row r="128" spans="1:2">
      <c r="A128" s="18"/>
      <c r="B128" s="172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</sheetData>
  <mergeCells count="112"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45:O45"/>
    <mergeCell ref="K46:O46"/>
    <mergeCell ref="K47:O47"/>
    <mergeCell ref="K64:O64"/>
    <mergeCell ref="K63:O63"/>
    <mergeCell ref="K65:O65"/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5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opLeftCell="A16" zoomScale="60" zoomScaleNormal="60" zoomScaleSheetLayoutView="52" workbookViewId="0">
      <selection activeCell="A50" sqref="A50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9" ht="3.75" customHeight="1"/>
    <row r="2" spans="1:19" ht="27.75" customHeight="1">
      <c r="A2" s="275" t="s">
        <v>242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</row>
    <row r="3" spans="1:19" ht="13.5" customHeight="1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9" ht="41.25" customHeight="1">
      <c r="A4" s="278" t="s">
        <v>23</v>
      </c>
      <c r="B4" s="279"/>
      <c r="C4" s="279"/>
      <c r="D4" s="280"/>
      <c r="E4" s="276" t="s">
        <v>24</v>
      </c>
      <c r="F4" s="276" t="s">
        <v>430</v>
      </c>
      <c r="G4" s="276" t="s">
        <v>431</v>
      </c>
      <c r="H4" s="277" t="s">
        <v>432</v>
      </c>
      <c r="I4" s="213" t="s">
        <v>433</v>
      </c>
      <c r="J4" s="213" t="s">
        <v>159</v>
      </c>
      <c r="K4" s="213"/>
      <c r="L4" s="213"/>
      <c r="M4" s="213"/>
    </row>
    <row r="5" spans="1:19" ht="41.25" customHeight="1">
      <c r="A5" s="281"/>
      <c r="B5" s="282"/>
      <c r="C5" s="282"/>
      <c r="D5" s="283"/>
      <c r="E5" s="276"/>
      <c r="F5" s="276"/>
      <c r="G5" s="276"/>
      <c r="H5" s="277"/>
      <c r="I5" s="213"/>
      <c r="J5" s="165" t="s">
        <v>161</v>
      </c>
      <c r="K5" s="165" t="s">
        <v>162</v>
      </c>
      <c r="L5" s="165" t="s">
        <v>163</v>
      </c>
      <c r="M5" s="165" t="s">
        <v>164</v>
      </c>
    </row>
    <row r="6" spans="1:19" ht="18.75">
      <c r="A6" s="294">
        <v>1</v>
      </c>
      <c r="B6" s="295"/>
      <c r="C6" s="295"/>
      <c r="D6" s="296"/>
      <c r="E6" s="164">
        <v>2</v>
      </c>
      <c r="F6" s="164">
        <v>3</v>
      </c>
      <c r="G6" s="164">
        <v>4</v>
      </c>
      <c r="H6" s="164">
        <v>5</v>
      </c>
      <c r="I6" s="164">
        <v>6</v>
      </c>
      <c r="J6" s="164">
        <v>7</v>
      </c>
      <c r="K6" s="164">
        <v>8</v>
      </c>
      <c r="L6" s="164">
        <v>9</v>
      </c>
      <c r="M6" s="164">
        <v>10</v>
      </c>
    </row>
    <row r="7" spans="1:19" ht="18.75" customHeight="1">
      <c r="A7" s="290" t="s">
        <v>243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</row>
    <row r="8" spans="1:19" s="66" customFormat="1" ht="18.75" customHeight="1">
      <c r="A8" s="297" t="s">
        <v>36</v>
      </c>
      <c r="B8" s="298"/>
      <c r="C8" s="298"/>
      <c r="D8" s="299"/>
      <c r="E8" s="9">
        <v>1200</v>
      </c>
      <c r="F8" s="43">
        <f>'I. Інф. до фін.плану'!C93</f>
        <v>1011</v>
      </c>
      <c r="G8" s="43">
        <f>'I. Інф. до фін.плану'!D93</f>
        <v>887</v>
      </c>
      <c r="H8" s="43">
        <f>'I. Інф. до фін.плану'!E93</f>
        <v>890</v>
      </c>
      <c r="I8" s="43">
        <f>'I. Інф. до фін.плану'!F93</f>
        <v>919</v>
      </c>
      <c r="J8" s="43">
        <f>'I. Інф. до фін.плану'!G93</f>
        <v>203</v>
      </c>
      <c r="K8" s="43">
        <f>'I. Інф. до фін.плану'!H93</f>
        <v>241</v>
      </c>
      <c r="L8" s="43">
        <f>'I. Інф. до фін.плану'!I93</f>
        <v>254</v>
      </c>
      <c r="M8" s="43">
        <f>'I. Інф. до фін.плану'!J93</f>
        <v>221</v>
      </c>
    </row>
    <row r="9" spans="1:19" s="66" customFormat="1" ht="18.75" customHeight="1">
      <c r="A9" s="287" t="s">
        <v>244</v>
      </c>
      <c r="B9" s="288"/>
      <c r="C9" s="288"/>
      <c r="D9" s="289"/>
      <c r="E9" s="150">
        <v>2000</v>
      </c>
      <c r="F9" s="42">
        <v>5621</v>
      </c>
      <c r="G9" s="42">
        <v>5470</v>
      </c>
      <c r="H9" s="42">
        <v>4954</v>
      </c>
      <c r="I9" s="42">
        <f>SUM(J9:M9)</f>
        <v>18488</v>
      </c>
      <c r="J9" s="42">
        <v>4954</v>
      </c>
      <c r="K9" s="42">
        <v>4266</v>
      </c>
      <c r="L9" s="42">
        <v>4507</v>
      </c>
      <c r="M9" s="42">
        <v>4761</v>
      </c>
    </row>
    <row r="10" spans="1:19" s="86" customFormat="1" ht="21.75" customHeight="1">
      <c r="A10" s="303" t="s">
        <v>245</v>
      </c>
      <c r="B10" s="304"/>
      <c r="C10" s="304"/>
      <c r="D10" s="305"/>
      <c r="E10" s="153">
        <v>2005</v>
      </c>
      <c r="F10" s="30" t="s">
        <v>166</v>
      </c>
      <c r="G10" s="30" t="s">
        <v>166</v>
      </c>
      <c r="H10" s="30" t="s">
        <v>166</v>
      </c>
      <c r="I10" s="35">
        <f t="shared" ref="I10:I47" si="0">SUM(J10:M10)</f>
        <v>0</v>
      </c>
      <c r="J10" s="30" t="s">
        <v>166</v>
      </c>
      <c r="K10" s="30" t="s">
        <v>166</v>
      </c>
      <c r="L10" s="30" t="s">
        <v>166</v>
      </c>
      <c r="M10" s="30" t="s">
        <v>166</v>
      </c>
    </row>
    <row r="11" spans="1:19" s="66" customFormat="1" ht="39.75" customHeight="1">
      <c r="A11" s="300" t="s">
        <v>246</v>
      </c>
      <c r="B11" s="301"/>
      <c r="C11" s="301"/>
      <c r="D11" s="302"/>
      <c r="E11" s="150">
        <v>2009</v>
      </c>
      <c r="F11" s="43">
        <f>SUM(F9:F10)</f>
        <v>5621</v>
      </c>
      <c r="G11" s="43">
        <f t="shared" ref="G11:M11" si="1">SUM(G9:G10)</f>
        <v>5470</v>
      </c>
      <c r="H11" s="43">
        <f t="shared" si="1"/>
        <v>4954</v>
      </c>
      <c r="I11" s="190">
        <v>4954</v>
      </c>
      <c r="J11" s="43">
        <f t="shared" si="1"/>
        <v>4954</v>
      </c>
      <c r="K11" s="189">
        <f t="shared" si="1"/>
        <v>4266</v>
      </c>
      <c r="L11" s="189">
        <f t="shared" si="1"/>
        <v>4507</v>
      </c>
      <c r="M11" s="189">
        <f t="shared" si="1"/>
        <v>4761</v>
      </c>
      <c r="R11" s="192"/>
      <c r="S11" s="193"/>
    </row>
    <row r="12" spans="1:19" s="66" customFormat="1" ht="18.75" customHeight="1">
      <c r="A12" s="287" t="s">
        <v>247</v>
      </c>
      <c r="B12" s="288"/>
      <c r="C12" s="288"/>
      <c r="D12" s="289"/>
      <c r="E12" s="150">
        <v>2010</v>
      </c>
      <c r="F12" s="45">
        <f>SUM(F13:F14)</f>
        <v>0</v>
      </c>
      <c r="G12" s="45">
        <f>SUM(G13:G14)</f>
        <v>0</v>
      </c>
      <c r="H12" s="45">
        <f>SUM(H13:H14)</f>
        <v>0</v>
      </c>
      <c r="I12" s="190">
        <f t="shared" si="0"/>
        <v>0</v>
      </c>
      <c r="J12" s="45">
        <f>SUM(J13:J14)</f>
        <v>0</v>
      </c>
      <c r="K12" s="45">
        <f>SUM(K13:K14)</f>
        <v>0</v>
      </c>
      <c r="L12" s="45">
        <f>SUM(L13:L14)</f>
        <v>0</v>
      </c>
      <c r="M12" s="45">
        <f>SUM(M13:M14)</f>
        <v>0</v>
      </c>
    </row>
    <row r="13" spans="1:19" ht="18.75" customHeight="1">
      <c r="A13" s="291" t="s">
        <v>248</v>
      </c>
      <c r="B13" s="292"/>
      <c r="C13" s="292"/>
      <c r="D13" s="293"/>
      <c r="E13" s="153">
        <v>2011</v>
      </c>
      <c r="F13" s="30" t="s">
        <v>166</v>
      </c>
      <c r="G13" s="30" t="s">
        <v>166</v>
      </c>
      <c r="H13" s="30" t="s">
        <v>166</v>
      </c>
      <c r="I13" s="191">
        <f t="shared" si="0"/>
        <v>0</v>
      </c>
      <c r="J13" s="30" t="s">
        <v>166</v>
      </c>
      <c r="K13" s="30" t="s">
        <v>166</v>
      </c>
      <c r="L13" s="30" t="s">
        <v>166</v>
      </c>
      <c r="M13" s="30" t="s">
        <v>166</v>
      </c>
    </row>
    <row r="14" spans="1:19" ht="40.5" customHeight="1">
      <c r="A14" s="291" t="s">
        <v>249</v>
      </c>
      <c r="B14" s="292"/>
      <c r="C14" s="292"/>
      <c r="D14" s="293"/>
      <c r="E14" s="153">
        <v>2012</v>
      </c>
      <c r="F14" s="30" t="s">
        <v>166</v>
      </c>
      <c r="G14" s="30" t="s">
        <v>166</v>
      </c>
      <c r="H14" s="30" t="s">
        <v>166</v>
      </c>
      <c r="I14" s="191">
        <f t="shared" si="0"/>
        <v>0</v>
      </c>
      <c r="J14" s="30" t="s">
        <v>166</v>
      </c>
      <c r="K14" s="30" t="s">
        <v>166</v>
      </c>
      <c r="L14" s="30" t="s">
        <v>166</v>
      </c>
      <c r="M14" s="30" t="s">
        <v>166</v>
      </c>
    </row>
    <row r="15" spans="1:19" ht="18.75" customHeight="1">
      <c r="A15" s="291" t="s">
        <v>250</v>
      </c>
      <c r="B15" s="292"/>
      <c r="C15" s="292"/>
      <c r="D15" s="293"/>
      <c r="E15" s="153" t="s">
        <v>251</v>
      </c>
      <c r="F15" s="30" t="s">
        <v>166</v>
      </c>
      <c r="G15" s="30" t="s">
        <v>166</v>
      </c>
      <c r="H15" s="30" t="s">
        <v>166</v>
      </c>
      <c r="I15" s="191">
        <f t="shared" si="0"/>
        <v>0</v>
      </c>
      <c r="J15" s="30" t="s">
        <v>166</v>
      </c>
      <c r="K15" s="30" t="s">
        <v>166</v>
      </c>
      <c r="L15" s="30" t="s">
        <v>166</v>
      </c>
      <c r="M15" s="30" t="s">
        <v>166</v>
      </c>
    </row>
    <row r="16" spans="1:19" ht="18.75" customHeight="1">
      <c r="A16" s="291" t="s">
        <v>252</v>
      </c>
      <c r="B16" s="292"/>
      <c r="C16" s="292"/>
      <c r="D16" s="293"/>
      <c r="E16" s="153">
        <v>2020</v>
      </c>
      <c r="F16" s="30"/>
      <c r="G16" s="30"/>
      <c r="H16" s="30"/>
      <c r="I16" s="191">
        <f t="shared" si="0"/>
        <v>0</v>
      </c>
      <c r="J16" s="30"/>
      <c r="K16" s="30"/>
      <c r="L16" s="30"/>
      <c r="M16" s="30"/>
    </row>
    <row r="17" spans="1:13" ht="18.75" customHeight="1">
      <c r="A17" s="284" t="s">
        <v>253</v>
      </c>
      <c r="B17" s="285"/>
      <c r="C17" s="285"/>
      <c r="D17" s="286"/>
      <c r="E17" s="153">
        <v>2030</v>
      </c>
      <c r="F17" s="30" t="s">
        <v>166</v>
      </c>
      <c r="G17" s="30">
        <v>-657</v>
      </c>
      <c r="H17" s="30">
        <v>-668</v>
      </c>
      <c r="I17" s="191">
        <f t="shared" si="0"/>
        <v>-668</v>
      </c>
      <c r="J17" s="30">
        <v>-668</v>
      </c>
      <c r="K17" s="30" t="s">
        <v>166</v>
      </c>
      <c r="L17" s="30" t="s">
        <v>166</v>
      </c>
      <c r="M17" s="30" t="s">
        <v>166</v>
      </c>
    </row>
    <row r="18" spans="1:13" ht="18.75" customHeight="1">
      <c r="A18" s="284" t="s">
        <v>254</v>
      </c>
      <c r="B18" s="285"/>
      <c r="C18" s="285"/>
      <c r="D18" s="286"/>
      <c r="E18" s="153">
        <v>2031</v>
      </c>
      <c r="F18" s="30" t="s">
        <v>166</v>
      </c>
      <c r="G18" s="30" t="s">
        <v>166</v>
      </c>
      <c r="H18" s="30" t="s">
        <v>166</v>
      </c>
      <c r="I18" s="191">
        <f t="shared" si="0"/>
        <v>0</v>
      </c>
      <c r="J18" s="30" t="s">
        <v>166</v>
      </c>
      <c r="K18" s="30" t="s">
        <v>166</v>
      </c>
      <c r="L18" s="30" t="s">
        <v>166</v>
      </c>
      <c r="M18" s="30" t="s">
        <v>166</v>
      </c>
    </row>
    <row r="19" spans="1:13" ht="18.75" customHeight="1">
      <c r="A19" s="284" t="s">
        <v>255</v>
      </c>
      <c r="B19" s="285"/>
      <c r="C19" s="285"/>
      <c r="D19" s="286"/>
      <c r="E19" s="153">
        <v>2040</v>
      </c>
      <c r="F19" s="30" t="s">
        <v>166</v>
      </c>
      <c r="G19" s="30" t="s">
        <v>166</v>
      </c>
      <c r="H19" s="30" t="s">
        <v>166</v>
      </c>
      <c r="I19" s="191">
        <f t="shared" si="0"/>
        <v>0</v>
      </c>
      <c r="J19" s="30" t="s">
        <v>166</v>
      </c>
      <c r="K19" s="30" t="s">
        <v>166</v>
      </c>
      <c r="L19" s="30" t="s">
        <v>166</v>
      </c>
      <c r="M19" s="30" t="s">
        <v>166</v>
      </c>
    </row>
    <row r="20" spans="1:13" ht="18.75" customHeight="1">
      <c r="A20" s="284" t="s">
        <v>256</v>
      </c>
      <c r="B20" s="285"/>
      <c r="C20" s="285"/>
      <c r="D20" s="286"/>
      <c r="E20" s="153">
        <v>2050</v>
      </c>
      <c r="F20" s="30" t="s">
        <v>166</v>
      </c>
      <c r="G20" s="30">
        <v>-219</v>
      </c>
      <c r="H20" s="30">
        <v>-222</v>
      </c>
      <c r="I20" s="191">
        <f t="shared" si="0"/>
        <v>-223</v>
      </c>
      <c r="J20" s="30">
        <v>-223</v>
      </c>
      <c r="K20" s="30" t="s">
        <v>166</v>
      </c>
      <c r="L20" s="30" t="s">
        <v>166</v>
      </c>
      <c r="M20" s="30" t="s">
        <v>166</v>
      </c>
    </row>
    <row r="21" spans="1:13" ht="18.75" customHeight="1">
      <c r="A21" s="284" t="s">
        <v>257</v>
      </c>
      <c r="B21" s="285"/>
      <c r="C21" s="285"/>
      <c r="D21" s="286"/>
      <c r="E21" s="153">
        <v>2060</v>
      </c>
      <c r="F21" s="30" t="s">
        <v>166</v>
      </c>
      <c r="G21" s="30" t="s">
        <v>166</v>
      </c>
      <c r="H21" s="30" t="s">
        <v>166</v>
      </c>
      <c r="I21" s="191">
        <f t="shared" si="0"/>
        <v>0</v>
      </c>
      <c r="J21" s="30" t="s">
        <v>166</v>
      </c>
      <c r="K21" s="30" t="s">
        <v>166</v>
      </c>
      <c r="L21" s="30" t="s">
        <v>166</v>
      </c>
      <c r="M21" s="30" t="s">
        <v>166</v>
      </c>
    </row>
    <row r="22" spans="1:13" s="66" customFormat="1" ht="24.75" customHeight="1">
      <c r="A22" s="287" t="s">
        <v>258</v>
      </c>
      <c r="B22" s="288"/>
      <c r="C22" s="288"/>
      <c r="D22" s="289"/>
      <c r="E22" s="150">
        <v>2070</v>
      </c>
      <c r="F22" s="43">
        <f t="shared" ref="F22:M22" si="2">SUM(F8,F11:F12,F16:F17,F19:F21)</f>
        <v>6632</v>
      </c>
      <c r="G22" s="43">
        <f t="shared" si="2"/>
        <v>5481</v>
      </c>
      <c r="H22" s="43">
        <f t="shared" si="2"/>
        <v>4954</v>
      </c>
      <c r="I22" s="190">
        <f t="shared" si="2"/>
        <v>4982</v>
      </c>
      <c r="J22" s="43">
        <f t="shared" si="2"/>
        <v>4266</v>
      </c>
      <c r="K22" s="43">
        <f t="shared" si="2"/>
        <v>4507</v>
      </c>
      <c r="L22" s="189">
        <f t="shared" si="2"/>
        <v>4761</v>
      </c>
      <c r="M22" s="189">
        <f t="shared" si="2"/>
        <v>4982</v>
      </c>
    </row>
    <row r="23" spans="1:13" ht="27.75" customHeight="1">
      <c r="A23" s="290" t="s">
        <v>259</v>
      </c>
      <c r="B23" s="290"/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</row>
    <row r="24" spans="1:13" ht="24.75" customHeight="1">
      <c r="A24" s="287" t="s">
        <v>260</v>
      </c>
      <c r="B24" s="288"/>
      <c r="C24" s="288"/>
      <c r="D24" s="289"/>
      <c r="E24" s="150">
        <v>2110</v>
      </c>
      <c r="F24" s="43">
        <f>SUM(F25:F32)</f>
        <v>8298</v>
      </c>
      <c r="G24" s="43">
        <f>SUM(G25:G32)</f>
        <v>-14263</v>
      </c>
      <c r="H24" s="43">
        <f>SUM(H25:H32)</f>
        <v>6333</v>
      </c>
      <c r="I24" s="45">
        <f t="shared" si="0"/>
        <v>-15120</v>
      </c>
      <c r="J24" s="43">
        <f>SUM(J25:J32)</f>
        <v>-3320</v>
      </c>
      <c r="K24" s="43">
        <f>SUM(K25:K32)</f>
        <v>-3993</v>
      </c>
      <c r="L24" s="43">
        <f>SUM(L25:L32)</f>
        <v>-4078</v>
      </c>
      <c r="M24" s="43">
        <f>SUM(M25:M32)</f>
        <v>-3729</v>
      </c>
    </row>
    <row r="25" spans="1:13" ht="18.75" customHeight="1">
      <c r="A25" s="291" t="s">
        <v>38</v>
      </c>
      <c r="B25" s="292"/>
      <c r="C25" s="292"/>
      <c r="D25" s="293"/>
      <c r="E25" s="153">
        <v>2111</v>
      </c>
      <c r="F25" s="30">
        <v>1043</v>
      </c>
      <c r="G25" s="30">
        <v>160</v>
      </c>
      <c r="H25" s="30">
        <v>176</v>
      </c>
      <c r="I25" s="35">
        <f t="shared" si="0"/>
        <v>166</v>
      </c>
      <c r="J25" s="30">
        <v>37</v>
      </c>
      <c r="K25" s="30">
        <v>43</v>
      </c>
      <c r="L25" s="30">
        <v>46</v>
      </c>
      <c r="M25" s="30">
        <v>40</v>
      </c>
    </row>
    <row r="26" spans="1:13" ht="18.75" customHeight="1">
      <c r="A26" s="291" t="s">
        <v>39</v>
      </c>
      <c r="B26" s="292"/>
      <c r="C26" s="292"/>
      <c r="D26" s="293"/>
      <c r="E26" s="153">
        <v>2112</v>
      </c>
      <c r="F26" s="30">
        <v>7255</v>
      </c>
      <c r="G26" s="30">
        <v>-14423</v>
      </c>
      <c r="H26" s="30">
        <v>6157</v>
      </c>
      <c r="I26" s="35">
        <f t="shared" si="0"/>
        <v>-15286</v>
      </c>
      <c r="J26" s="30">
        <v>-3357</v>
      </c>
      <c r="K26" s="30">
        <v>-4036</v>
      </c>
      <c r="L26" s="30">
        <v>-4124</v>
      </c>
      <c r="M26" s="30">
        <v>-3769</v>
      </c>
    </row>
    <row r="27" spans="1:13" ht="18.75" customHeight="1">
      <c r="A27" s="284" t="s">
        <v>40</v>
      </c>
      <c r="B27" s="285"/>
      <c r="C27" s="285"/>
      <c r="D27" s="286"/>
      <c r="E27" s="19">
        <v>2113</v>
      </c>
      <c r="F27" s="30" t="s">
        <v>166</v>
      </c>
      <c r="G27" s="30" t="s">
        <v>166</v>
      </c>
      <c r="H27" s="30" t="s">
        <v>166</v>
      </c>
      <c r="I27" s="35">
        <f>SUM(J27:M27)</f>
        <v>0</v>
      </c>
      <c r="J27" s="30" t="s">
        <v>166</v>
      </c>
      <c r="K27" s="30" t="s">
        <v>166</v>
      </c>
      <c r="L27" s="30" t="s">
        <v>166</v>
      </c>
      <c r="M27" s="30" t="s">
        <v>166</v>
      </c>
    </row>
    <row r="28" spans="1:13" ht="18.75" customHeight="1">
      <c r="A28" s="284" t="s">
        <v>261</v>
      </c>
      <c r="B28" s="285"/>
      <c r="C28" s="285"/>
      <c r="D28" s="286"/>
      <c r="E28" s="19">
        <v>2114</v>
      </c>
      <c r="F28" s="30"/>
      <c r="G28" s="30"/>
      <c r="H28" s="30"/>
      <c r="I28" s="35">
        <f t="shared" si="0"/>
        <v>0</v>
      </c>
      <c r="J28" s="30"/>
      <c r="K28" s="30"/>
      <c r="L28" s="30"/>
      <c r="M28" s="30"/>
    </row>
    <row r="29" spans="1:13" ht="18.75" customHeight="1">
      <c r="A29" s="284" t="s">
        <v>262</v>
      </c>
      <c r="B29" s="285"/>
      <c r="C29" s="285"/>
      <c r="D29" s="286"/>
      <c r="E29" s="19">
        <v>2115</v>
      </c>
      <c r="F29" s="30"/>
      <c r="G29" s="30"/>
      <c r="H29" s="30"/>
      <c r="I29" s="35">
        <f t="shared" si="0"/>
        <v>0</v>
      </c>
      <c r="J29" s="30"/>
      <c r="K29" s="30"/>
      <c r="L29" s="30"/>
      <c r="M29" s="30"/>
    </row>
    <row r="30" spans="1:13" ht="18.75" customHeight="1">
      <c r="A30" s="284" t="s">
        <v>263</v>
      </c>
      <c r="B30" s="285"/>
      <c r="C30" s="285"/>
      <c r="D30" s="286"/>
      <c r="E30" s="19">
        <v>2116</v>
      </c>
      <c r="F30" s="30"/>
      <c r="G30" s="30"/>
      <c r="H30" s="30"/>
      <c r="I30" s="35">
        <f t="shared" si="0"/>
        <v>0</v>
      </c>
      <c r="J30" s="30"/>
      <c r="K30" s="30"/>
      <c r="L30" s="30"/>
      <c r="M30" s="30"/>
    </row>
    <row r="31" spans="1:13" ht="18.75" customHeight="1">
      <c r="A31" s="284" t="s">
        <v>264</v>
      </c>
      <c r="B31" s="285"/>
      <c r="C31" s="285"/>
      <c r="D31" s="286"/>
      <c r="E31" s="19">
        <v>2117</v>
      </c>
      <c r="F31" s="30"/>
      <c r="G31" s="30"/>
      <c r="H31" s="30"/>
      <c r="I31" s="35">
        <f t="shared" si="0"/>
        <v>0</v>
      </c>
      <c r="J31" s="30"/>
      <c r="K31" s="30"/>
      <c r="L31" s="30"/>
      <c r="M31" s="30"/>
    </row>
    <row r="32" spans="1:13" ht="18.75" customHeight="1">
      <c r="A32" s="284" t="s">
        <v>265</v>
      </c>
      <c r="B32" s="285"/>
      <c r="C32" s="285"/>
      <c r="D32" s="286"/>
      <c r="E32" s="19">
        <v>2118</v>
      </c>
      <c r="F32" s="30"/>
      <c r="G32" s="30"/>
      <c r="H32" s="30"/>
      <c r="I32" s="35">
        <f t="shared" si="0"/>
        <v>0</v>
      </c>
      <c r="J32" s="30"/>
      <c r="K32" s="30"/>
      <c r="L32" s="30"/>
      <c r="M32" s="30"/>
    </row>
    <row r="33" spans="1:13" ht="24" customHeight="1">
      <c r="A33" s="287" t="s">
        <v>266</v>
      </c>
      <c r="B33" s="288"/>
      <c r="C33" s="288"/>
      <c r="D33" s="289"/>
      <c r="E33" s="40">
        <v>2120</v>
      </c>
      <c r="F33" s="43">
        <f>SUM(F34:F37)</f>
        <v>6392</v>
      </c>
      <c r="G33" s="43">
        <f>SUM(G34:G37)</f>
        <v>-8085</v>
      </c>
      <c r="H33" s="43">
        <f>SUM(H34:H37)</f>
        <v>8397</v>
      </c>
      <c r="I33" s="45">
        <f t="shared" si="0"/>
        <v>-8911</v>
      </c>
      <c r="J33" s="43">
        <f>SUM(J34:J37)</f>
        <v>-2227</v>
      </c>
      <c r="K33" s="43">
        <f>SUM(K34:K37)</f>
        <v>-2228</v>
      </c>
      <c r="L33" s="43">
        <f>SUM(L34:L37)</f>
        <v>-2228</v>
      </c>
      <c r="M33" s="43">
        <f>SUM(M34:M37)</f>
        <v>-2228</v>
      </c>
    </row>
    <row r="34" spans="1:13" ht="18.600000000000001" customHeight="1">
      <c r="A34" s="284" t="s">
        <v>264</v>
      </c>
      <c r="B34" s="285"/>
      <c r="C34" s="285"/>
      <c r="D34" s="286"/>
      <c r="E34" s="19">
        <v>2121</v>
      </c>
      <c r="F34" s="30">
        <v>5811</v>
      </c>
      <c r="G34" s="30">
        <v>-6315</v>
      </c>
      <c r="H34" s="30">
        <v>6648</v>
      </c>
      <c r="I34" s="35">
        <f t="shared" si="0"/>
        <v>-6959</v>
      </c>
      <c r="J34" s="30">
        <v>-1739</v>
      </c>
      <c r="K34" s="30">
        <v>-1740</v>
      </c>
      <c r="L34" s="30">
        <v>-1740</v>
      </c>
      <c r="M34" s="30">
        <v>-1740</v>
      </c>
    </row>
    <row r="35" spans="1:13" ht="18.600000000000001" customHeight="1">
      <c r="A35" s="284" t="s">
        <v>267</v>
      </c>
      <c r="B35" s="285"/>
      <c r="C35" s="285"/>
      <c r="D35" s="286"/>
      <c r="E35" s="19">
        <v>2122</v>
      </c>
      <c r="F35" s="30"/>
      <c r="G35" s="30">
        <v>-16</v>
      </c>
      <c r="H35" s="30"/>
      <c r="I35" s="35">
        <f t="shared" si="0"/>
        <v>-20</v>
      </c>
      <c r="J35" s="30">
        <v>-5</v>
      </c>
      <c r="K35" s="30">
        <v>-5</v>
      </c>
      <c r="L35" s="30">
        <v>-5</v>
      </c>
      <c r="M35" s="30">
        <v>-5</v>
      </c>
    </row>
    <row r="36" spans="1:13" ht="18.600000000000001" customHeight="1">
      <c r="A36" s="284" t="s">
        <v>268</v>
      </c>
      <c r="B36" s="285"/>
      <c r="C36" s="285"/>
      <c r="D36" s="286"/>
      <c r="E36" s="19">
        <v>2123</v>
      </c>
      <c r="F36" s="30"/>
      <c r="G36" s="30"/>
      <c r="H36" s="30"/>
      <c r="I36" s="35">
        <f t="shared" si="0"/>
        <v>0</v>
      </c>
      <c r="J36" s="30"/>
      <c r="K36" s="30"/>
      <c r="L36" s="30"/>
      <c r="M36" s="30"/>
    </row>
    <row r="37" spans="1:13" ht="18.600000000000001" customHeight="1">
      <c r="A37" s="284" t="s">
        <v>265</v>
      </c>
      <c r="B37" s="285"/>
      <c r="C37" s="285"/>
      <c r="D37" s="286"/>
      <c r="E37" s="19">
        <v>2124</v>
      </c>
      <c r="F37" s="30">
        <v>581</v>
      </c>
      <c r="G37" s="30">
        <v>-1754</v>
      </c>
      <c r="H37" s="30">
        <v>1749</v>
      </c>
      <c r="I37" s="35">
        <f t="shared" si="0"/>
        <v>-1932</v>
      </c>
      <c r="J37" s="30">
        <v>-483</v>
      </c>
      <c r="K37" s="30">
        <v>-483</v>
      </c>
      <c r="L37" s="30">
        <v>-483</v>
      </c>
      <c r="M37" s="30">
        <v>-483</v>
      </c>
    </row>
    <row r="38" spans="1:13" ht="24" customHeight="1">
      <c r="A38" s="287" t="s">
        <v>269</v>
      </c>
      <c r="B38" s="288"/>
      <c r="C38" s="288"/>
      <c r="D38" s="289"/>
      <c r="E38" s="40">
        <v>2130</v>
      </c>
      <c r="F38" s="43">
        <f>SUM(F39:F43)</f>
        <v>6785</v>
      </c>
      <c r="G38" s="43">
        <f>SUM(G39:G43)</f>
        <v>-7719</v>
      </c>
      <c r="H38" s="43">
        <f>SUM(H39:H43)</f>
        <v>7508</v>
      </c>
      <c r="I38" s="45">
        <f t="shared" si="0"/>
        <v>-8503</v>
      </c>
      <c r="J38" s="43">
        <f>SUM(J39:J43)</f>
        <v>-2125</v>
      </c>
      <c r="K38" s="43">
        <f>SUM(K39:K43)</f>
        <v>-2126</v>
      </c>
      <c r="L38" s="43">
        <f>SUM(L39:L43)</f>
        <v>-2126</v>
      </c>
      <c r="M38" s="43">
        <f>SUM(M39:M43)</f>
        <v>-2126</v>
      </c>
    </row>
    <row r="39" spans="1:13" ht="18.75" customHeight="1">
      <c r="A39" s="284" t="s">
        <v>41</v>
      </c>
      <c r="B39" s="285"/>
      <c r="C39" s="285"/>
      <c r="D39" s="286"/>
      <c r="E39" s="19">
        <v>2131</v>
      </c>
      <c r="F39" s="30"/>
      <c r="G39" s="30"/>
      <c r="H39" s="30"/>
      <c r="I39" s="35">
        <f>SUM(J39:M39)</f>
        <v>0</v>
      </c>
      <c r="J39" s="30"/>
      <c r="K39" s="30"/>
      <c r="L39" s="30"/>
      <c r="M39" s="30"/>
    </row>
    <row r="40" spans="1:13" ht="41.25" customHeight="1">
      <c r="A40" s="284" t="s">
        <v>42</v>
      </c>
      <c r="B40" s="285"/>
      <c r="C40" s="285"/>
      <c r="D40" s="286"/>
      <c r="E40" s="19">
        <v>2132</v>
      </c>
      <c r="F40" s="30"/>
      <c r="G40" s="30"/>
      <c r="H40" s="30"/>
      <c r="I40" s="35">
        <f t="shared" si="0"/>
        <v>0</v>
      </c>
      <c r="J40" s="30"/>
      <c r="K40" s="30"/>
      <c r="L40" s="30"/>
      <c r="M40" s="30"/>
    </row>
    <row r="41" spans="1:13" ht="18.75" customHeight="1">
      <c r="A41" s="284" t="s">
        <v>270</v>
      </c>
      <c r="B41" s="285"/>
      <c r="C41" s="285"/>
      <c r="D41" s="286"/>
      <c r="E41" s="19">
        <v>2133</v>
      </c>
      <c r="F41" s="30">
        <v>6785</v>
      </c>
      <c r="G41" s="30">
        <v>-7719</v>
      </c>
      <c r="H41" s="30">
        <v>7508</v>
      </c>
      <c r="I41" s="35">
        <f t="shared" si="0"/>
        <v>-8503</v>
      </c>
      <c r="J41" s="30">
        <v>-2125</v>
      </c>
      <c r="K41" s="30">
        <v>-2126</v>
      </c>
      <c r="L41" s="30">
        <v>-2126</v>
      </c>
      <c r="M41" s="30">
        <v>-2126</v>
      </c>
    </row>
    <row r="42" spans="1:13" ht="18.75" customHeight="1">
      <c r="A42" s="284" t="s">
        <v>271</v>
      </c>
      <c r="B42" s="285"/>
      <c r="C42" s="285"/>
      <c r="D42" s="286"/>
      <c r="E42" s="19">
        <v>2134</v>
      </c>
      <c r="F42" s="30"/>
      <c r="G42" s="30"/>
      <c r="H42" s="30"/>
      <c r="I42" s="35">
        <f t="shared" si="0"/>
        <v>0</v>
      </c>
      <c r="J42" s="30"/>
      <c r="K42" s="30"/>
      <c r="L42" s="30"/>
      <c r="M42" s="30"/>
    </row>
    <row r="43" spans="1:13" ht="18.75" customHeight="1">
      <c r="A43" s="284" t="s">
        <v>272</v>
      </c>
      <c r="B43" s="285"/>
      <c r="C43" s="285"/>
      <c r="D43" s="286"/>
      <c r="E43" s="19">
        <v>2135</v>
      </c>
      <c r="F43" s="30"/>
      <c r="G43" s="30"/>
      <c r="H43" s="30"/>
      <c r="I43" s="35">
        <f t="shared" si="0"/>
        <v>0</v>
      </c>
      <c r="J43" s="30"/>
      <c r="K43" s="30"/>
      <c r="L43" s="30"/>
      <c r="M43" s="30"/>
    </row>
    <row r="44" spans="1:13" ht="18.75" customHeight="1">
      <c r="A44" s="287" t="s">
        <v>273</v>
      </c>
      <c r="B44" s="288"/>
      <c r="C44" s="288"/>
      <c r="D44" s="289"/>
      <c r="E44" s="40">
        <v>2140</v>
      </c>
      <c r="F44" s="43">
        <f>SUM(F45,F46)</f>
        <v>0</v>
      </c>
      <c r="G44" s="43">
        <f>SUM(G45,G46)</f>
        <v>0</v>
      </c>
      <c r="H44" s="43">
        <f>SUM(H45,H46)</f>
        <v>0</v>
      </c>
      <c r="I44" s="45">
        <f t="shared" si="0"/>
        <v>0</v>
      </c>
      <c r="J44" s="43">
        <v>0</v>
      </c>
      <c r="K44" s="43">
        <v>0</v>
      </c>
      <c r="L44" s="43">
        <v>0</v>
      </c>
      <c r="M44" s="43">
        <v>0</v>
      </c>
    </row>
    <row r="45" spans="1:13" ht="37.5" customHeight="1">
      <c r="A45" s="284" t="s">
        <v>274</v>
      </c>
      <c r="B45" s="285"/>
      <c r="C45" s="285"/>
      <c r="D45" s="286"/>
      <c r="E45" s="19">
        <v>2141</v>
      </c>
      <c r="F45" s="30"/>
      <c r="G45" s="30"/>
      <c r="H45" s="30"/>
      <c r="I45" s="35">
        <f t="shared" si="0"/>
        <v>0</v>
      </c>
      <c r="J45" s="30"/>
      <c r="K45" s="30"/>
      <c r="L45" s="30"/>
      <c r="M45" s="30"/>
    </row>
    <row r="46" spans="1:13" ht="18.75" customHeight="1">
      <c r="A46" s="284" t="s">
        <v>275</v>
      </c>
      <c r="B46" s="285"/>
      <c r="C46" s="285"/>
      <c r="D46" s="286"/>
      <c r="E46" s="19">
        <v>2142</v>
      </c>
      <c r="F46" s="30"/>
      <c r="G46" s="30"/>
      <c r="H46" s="30"/>
      <c r="I46" s="35">
        <f t="shared" si="0"/>
        <v>0</v>
      </c>
      <c r="J46" s="30"/>
      <c r="K46" s="30"/>
      <c r="L46" s="30"/>
      <c r="M46" s="30"/>
    </row>
    <row r="47" spans="1:13" ht="26.25" customHeight="1">
      <c r="A47" s="287" t="s">
        <v>43</v>
      </c>
      <c r="B47" s="288"/>
      <c r="C47" s="288"/>
      <c r="D47" s="289"/>
      <c r="E47" s="40">
        <v>2200</v>
      </c>
      <c r="F47" s="43">
        <f>SUM(F24,F33,F38,F44)</f>
        <v>21475</v>
      </c>
      <c r="G47" s="43">
        <f>SUM(G24,G33,G38,G44)</f>
        <v>-30067</v>
      </c>
      <c r="H47" s="43">
        <f>SUM(H24,H33,H38,H44)</f>
        <v>22238</v>
      </c>
      <c r="I47" s="45">
        <f t="shared" si="0"/>
        <v>-32534</v>
      </c>
      <c r="J47" s="43">
        <f>SUM(J24,J33,J38,J44)</f>
        <v>-7672</v>
      </c>
      <c r="K47" s="43">
        <f>SUM(K24,K33,K38,K44)</f>
        <v>-8347</v>
      </c>
      <c r="L47" s="43">
        <f>SUM(L24,L33,L38,L44)</f>
        <v>-8432</v>
      </c>
      <c r="M47" s="43">
        <f>SUM(M24,M33,M38,M44)</f>
        <v>-8083</v>
      </c>
    </row>
    <row r="48" spans="1:13" ht="15" customHeight="1">
      <c r="A48" s="59"/>
      <c r="B48" s="59"/>
      <c r="C48" s="59"/>
      <c r="D48" s="59"/>
      <c r="E48" s="58"/>
      <c r="F48" s="60"/>
      <c r="G48" s="61"/>
      <c r="H48" s="61"/>
      <c r="I48" s="60"/>
      <c r="J48" s="61"/>
      <c r="K48" s="61"/>
      <c r="L48" s="61"/>
      <c r="M48" s="61"/>
    </row>
    <row r="49" spans="1:13" ht="11.25" customHeight="1">
      <c r="A49" s="59"/>
      <c r="B49" s="59"/>
      <c r="C49" s="59"/>
      <c r="D49" s="59"/>
      <c r="E49" s="58"/>
      <c r="F49" s="60"/>
      <c r="G49" s="61"/>
      <c r="H49" s="61"/>
      <c r="I49" s="60"/>
      <c r="J49" s="61"/>
      <c r="K49" s="61"/>
      <c r="L49" s="61"/>
      <c r="M49" s="61"/>
    </row>
    <row r="50" spans="1:13" ht="46.5" customHeight="1">
      <c r="A50" s="197" t="s">
        <v>438</v>
      </c>
      <c r="B50" s="174"/>
      <c r="C50" s="174"/>
      <c r="D50" s="174"/>
      <c r="E50" s="98"/>
      <c r="F50" s="306" t="s">
        <v>144</v>
      </c>
      <c r="G50" s="306"/>
      <c r="H50" s="306"/>
      <c r="I50" s="306"/>
      <c r="K50" s="308" t="s">
        <v>418</v>
      </c>
      <c r="L50" s="308"/>
      <c r="M50" s="308"/>
    </row>
    <row r="51" spans="1:13" ht="22.5" customHeight="1">
      <c r="A51" s="187"/>
      <c r="B51" s="169"/>
      <c r="C51" s="169"/>
      <c r="D51" s="169"/>
      <c r="E51" s="99"/>
      <c r="F51" s="307" t="s">
        <v>276</v>
      </c>
      <c r="G51" s="307"/>
      <c r="H51" s="307"/>
      <c r="I51" s="307"/>
      <c r="J51" s="96"/>
      <c r="K51" s="219"/>
      <c r="L51" s="219"/>
      <c r="M51" s="219"/>
    </row>
  </sheetData>
  <mergeCells count="54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K50:M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"/>
  <sheetViews>
    <sheetView zoomScale="65" zoomScaleNormal="65" zoomScaleSheetLayoutView="56" workbookViewId="0">
      <selection activeCell="A85" sqref="A85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09" t="s">
        <v>277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0" ht="41.25" customHeight="1">
      <c r="A2" s="310" t="s">
        <v>23</v>
      </c>
      <c r="B2" s="277" t="s">
        <v>278</v>
      </c>
      <c r="C2" s="277" t="s">
        <v>430</v>
      </c>
      <c r="D2" s="277" t="s">
        <v>431</v>
      </c>
      <c r="E2" s="277" t="s">
        <v>432</v>
      </c>
      <c r="F2" s="213" t="s">
        <v>434</v>
      </c>
      <c r="G2" s="213" t="s">
        <v>159</v>
      </c>
      <c r="H2" s="213"/>
      <c r="I2" s="213"/>
      <c r="J2" s="213"/>
    </row>
    <row r="3" spans="1:10" ht="45.75" customHeight="1">
      <c r="A3" s="311"/>
      <c r="B3" s="277"/>
      <c r="C3" s="277"/>
      <c r="D3" s="277"/>
      <c r="E3" s="277"/>
      <c r="F3" s="213"/>
      <c r="G3" s="165" t="s">
        <v>161</v>
      </c>
      <c r="H3" s="165" t="s">
        <v>162</v>
      </c>
      <c r="I3" s="165" t="s">
        <v>163</v>
      </c>
      <c r="J3" s="165" t="s">
        <v>164</v>
      </c>
    </row>
    <row r="4" spans="1:10" ht="18.75" customHeight="1">
      <c r="A4" s="147">
        <v>1</v>
      </c>
      <c r="B4" s="165">
        <v>2</v>
      </c>
      <c r="C4" s="165">
        <v>3</v>
      </c>
      <c r="D4" s="165">
        <v>4</v>
      </c>
      <c r="E4" s="165">
        <v>5</v>
      </c>
      <c r="F4" s="165">
        <v>6</v>
      </c>
      <c r="G4" s="165">
        <v>7</v>
      </c>
      <c r="H4" s="165">
        <v>8</v>
      </c>
      <c r="I4" s="165">
        <v>9</v>
      </c>
      <c r="J4" s="165">
        <v>10</v>
      </c>
    </row>
    <row r="5" spans="1:10" ht="28.5" customHeight="1">
      <c r="A5" s="167" t="s">
        <v>279</v>
      </c>
      <c r="B5" s="168"/>
      <c r="C5" s="232"/>
      <c r="D5" s="232"/>
      <c r="E5" s="232"/>
      <c r="F5" s="232"/>
      <c r="G5" s="232"/>
      <c r="H5" s="232"/>
      <c r="I5" s="232"/>
      <c r="J5" s="232"/>
    </row>
    <row r="6" spans="1:10" ht="18.75" customHeight="1">
      <c r="A6" s="69" t="s">
        <v>280</v>
      </c>
      <c r="B6" s="73">
        <v>3000</v>
      </c>
      <c r="C6" s="43">
        <f>SUM(C7:C8,C10,C13:C14,C18)</f>
        <v>77390</v>
      </c>
      <c r="D6" s="43">
        <f>SUM(D7:D8,D10,D13:D14,D18)</f>
        <v>86758</v>
      </c>
      <c r="E6" s="43">
        <f>SUM(E7:E8,E10,E13:E14,E18)</f>
        <v>82808</v>
      </c>
      <c r="F6" s="45">
        <f t="shared" ref="F6:F72" si="0">SUM(G6:J6)</f>
        <v>91938</v>
      </c>
      <c r="G6" s="43">
        <f>SUM(G7:G8,G10,G13:G14,G18)</f>
        <v>20192</v>
      </c>
      <c r="H6" s="43">
        <f>SUM(H7:H8,H10,H13:H14,H18)</f>
        <v>24278</v>
      </c>
      <c r="I6" s="43">
        <f>SUM(I7:I8,I10,I13:I14,I18)</f>
        <v>24802</v>
      </c>
      <c r="J6" s="43">
        <f>SUM(J7:J8,J10,J13:J14,J18)</f>
        <v>22666</v>
      </c>
    </row>
    <row r="7" spans="1:10" ht="18.75" customHeight="1">
      <c r="A7" s="6" t="s">
        <v>281</v>
      </c>
      <c r="B7" s="7">
        <v>3010</v>
      </c>
      <c r="C7" s="30">
        <v>64158</v>
      </c>
      <c r="D7" s="30">
        <v>83698</v>
      </c>
      <c r="E7" s="30">
        <v>79898</v>
      </c>
      <c r="F7" s="35">
        <f t="shared" si="0"/>
        <v>88878</v>
      </c>
      <c r="G7" s="30">
        <v>19492</v>
      </c>
      <c r="H7" s="30">
        <v>23468</v>
      </c>
      <c r="I7" s="30">
        <v>23992</v>
      </c>
      <c r="J7" s="30">
        <v>21926</v>
      </c>
    </row>
    <row r="8" spans="1:10" ht="18.75" customHeight="1">
      <c r="A8" s="6" t="s">
        <v>282</v>
      </c>
      <c r="B8" s="7">
        <v>3020</v>
      </c>
      <c r="C8" s="30"/>
      <c r="D8" s="30"/>
      <c r="E8" s="30"/>
      <c r="F8" s="35">
        <f t="shared" si="0"/>
        <v>0</v>
      </c>
      <c r="G8" s="30"/>
      <c r="H8" s="30"/>
      <c r="I8" s="30"/>
      <c r="J8" s="30"/>
    </row>
    <row r="9" spans="1:10" ht="18.75" customHeight="1">
      <c r="A9" s="6" t="s">
        <v>283</v>
      </c>
      <c r="B9" s="7">
        <v>3030</v>
      </c>
      <c r="C9" s="30"/>
      <c r="D9" s="30"/>
      <c r="E9" s="30"/>
      <c r="F9" s="35">
        <f t="shared" si="0"/>
        <v>0</v>
      </c>
      <c r="G9" s="30"/>
      <c r="H9" s="30"/>
      <c r="I9" s="30"/>
      <c r="J9" s="30"/>
    </row>
    <row r="10" spans="1:10" ht="18.75" customHeight="1">
      <c r="A10" s="6" t="s">
        <v>284</v>
      </c>
      <c r="B10" s="7">
        <v>3040</v>
      </c>
      <c r="C10" s="30"/>
      <c r="D10" s="30"/>
      <c r="E10" s="30"/>
      <c r="F10" s="35">
        <f t="shared" si="0"/>
        <v>0</v>
      </c>
      <c r="G10" s="30"/>
      <c r="H10" s="30"/>
      <c r="I10" s="30"/>
      <c r="J10" s="30"/>
    </row>
    <row r="11" spans="1:10" ht="18.75" customHeight="1">
      <c r="A11" s="6" t="s">
        <v>285</v>
      </c>
      <c r="B11" s="7">
        <v>3041</v>
      </c>
      <c r="C11" s="30">
        <v>23</v>
      </c>
      <c r="D11" s="30"/>
      <c r="E11" s="30"/>
      <c r="F11" s="35">
        <f t="shared" si="0"/>
        <v>0</v>
      </c>
      <c r="G11" s="30"/>
      <c r="H11" s="30"/>
      <c r="I11" s="30"/>
      <c r="J11" s="30"/>
    </row>
    <row r="12" spans="1:10" ht="18.75" customHeight="1">
      <c r="A12" s="6" t="s">
        <v>286</v>
      </c>
      <c r="B12" s="7">
        <v>3042</v>
      </c>
      <c r="C12" s="30">
        <v>596</v>
      </c>
      <c r="D12" s="30"/>
      <c r="E12" s="30"/>
      <c r="F12" s="35">
        <f t="shared" si="0"/>
        <v>0</v>
      </c>
      <c r="G12" s="30"/>
      <c r="H12" s="30"/>
      <c r="I12" s="30"/>
      <c r="J12" s="30"/>
    </row>
    <row r="13" spans="1:10" ht="18.75" customHeight="1">
      <c r="A13" s="6" t="s">
        <v>287</v>
      </c>
      <c r="B13" s="7">
        <v>3050</v>
      </c>
      <c r="C13" s="30">
        <v>12095</v>
      </c>
      <c r="D13" s="30">
        <v>2840</v>
      </c>
      <c r="E13" s="30">
        <v>2680</v>
      </c>
      <c r="F13" s="35">
        <f t="shared" si="0"/>
        <v>2840</v>
      </c>
      <c r="G13" s="30">
        <v>650</v>
      </c>
      <c r="H13" s="30">
        <v>750</v>
      </c>
      <c r="I13" s="30">
        <v>750</v>
      </c>
      <c r="J13" s="30">
        <v>690</v>
      </c>
    </row>
    <row r="14" spans="1:10" ht="18.75" customHeight="1">
      <c r="A14" s="6" t="s">
        <v>288</v>
      </c>
      <c r="B14" s="7">
        <v>3060</v>
      </c>
      <c r="C14" s="35">
        <f>SUM(C15:C17)</f>
        <v>0</v>
      </c>
      <c r="D14" s="35">
        <f>SUM(D15:D17)</f>
        <v>0</v>
      </c>
      <c r="E14" s="35">
        <f>SUM(E15:E17)</f>
        <v>0</v>
      </c>
      <c r="F14" s="35">
        <f t="shared" si="0"/>
        <v>0</v>
      </c>
      <c r="G14" s="35">
        <f>SUM(G15:G17)</f>
        <v>0</v>
      </c>
      <c r="H14" s="35">
        <f>SUM(H15:H17)</f>
        <v>0</v>
      </c>
      <c r="I14" s="35">
        <f>SUM(I15:I17)</f>
        <v>0</v>
      </c>
      <c r="J14" s="35">
        <f>SUM(J15:J17)</f>
        <v>0</v>
      </c>
    </row>
    <row r="15" spans="1:10" ht="18.75" customHeight="1">
      <c r="A15" s="6" t="s">
        <v>289</v>
      </c>
      <c r="B15" s="153">
        <v>3061</v>
      </c>
      <c r="C15" s="30"/>
      <c r="D15" s="30"/>
      <c r="E15" s="30"/>
      <c r="F15" s="35">
        <f t="shared" si="0"/>
        <v>0</v>
      </c>
      <c r="G15" s="30"/>
      <c r="H15" s="30"/>
      <c r="I15" s="30"/>
      <c r="J15" s="30"/>
    </row>
    <row r="16" spans="1:10" ht="18.75" customHeight="1">
      <c r="A16" s="6" t="s">
        <v>290</v>
      </c>
      <c r="B16" s="153">
        <v>3062</v>
      </c>
      <c r="C16" s="30"/>
      <c r="D16" s="30"/>
      <c r="E16" s="30"/>
      <c r="F16" s="35">
        <f t="shared" si="0"/>
        <v>0</v>
      </c>
      <c r="G16" s="30"/>
      <c r="H16" s="30"/>
      <c r="I16" s="30"/>
      <c r="J16" s="30"/>
    </row>
    <row r="17" spans="1:10" ht="18.75" customHeight="1">
      <c r="A17" s="6" t="s">
        <v>291</v>
      </c>
      <c r="B17" s="153">
        <v>3063</v>
      </c>
      <c r="C17" s="30"/>
      <c r="D17" s="30"/>
      <c r="E17" s="30"/>
      <c r="F17" s="35">
        <f t="shared" si="0"/>
        <v>0</v>
      </c>
      <c r="G17" s="30"/>
      <c r="H17" s="30"/>
      <c r="I17" s="30"/>
      <c r="J17" s="30"/>
    </row>
    <row r="18" spans="1:10" ht="18.75" customHeight="1">
      <c r="A18" s="6" t="s">
        <v>292</v>
      </c>
      <c r="B18" s="7">
        <v>3070</v>
      </c>
      <c r="C18" s="30">
        <v>1137</v>
      </c>
      <c r="D18" s="30">
        <v>220</v>
      </c>
      <c r="E18" s="30">
        <v>230</v>
      </c>
      <c r="F18" s="35">
        <f t="shared" si="0"/>
        <v>220</v>
      </c>
      <c r="G18" s="30">
        <v>50</v>
      </c>
      <c r="H18" s="30">
        <v>60</v>
      </c>
      <c r="I18" s="30">
        <v>60</v>
      </c>
      <c r="J18" s="30">
        <v>50</v>
      </c>
    </row>
    <row r="19" spans="1:10" ht="18.75" customHeight="1">
      <c r="A19" s="8" t="s">
        <v>293</v>
      </c>
      <c r="B19" s="9">
        <v>3100</v>
      </c>
      <c r="C19" s="43">
        <f>SUM(C20:C23,C27,C37,C38)</f>
        <v>-75008</v>
      </c>
      <c r="D19" s="43">
        <f>SUM(D20:D23,D27,D37,D38)</f>
        <v>-92611</v>
      </c>
      <c r="E19" s="43">
        <f>SUM(E20:E23,E27,E37,E38)</f>
        <v>-75940</v>
      </c>
      <c r="F19" s="45">
        <f t="shared" si="0"/>
        <v>-98810</v>
      </c>
      <c r="G19" s="43">
        <f>SUM(G20:G23,G27,G37,G38)</f>
        <v>-21879</v>
      </c>
      <c r="H19" s="43">
        <f>SUM(H20:H23,H27,H37,H38)</f>
        <v>-25992</v>
      </c>
      <c r="I19" s="43">
        <f>SUM(I20:I23,I27,I37,I38)</f>
        <v>-26498</v>
      </c>
      <c r="J19" s="43">
        <f>SUM(J20:J23,J27,J37,J38)</f>
        <v>-24441</v>
      </c>
    </row>
    <row r="20" spans="1:10" ht="18.75" customHeight="1">
      <c r="A20" s="6" t="s">
        <v>294</v>
      </c>
      <c r="B20" s="74">
        <v>3110</v>
      </c>
      <c r="C20" s="30">
        <v>-28135</v>
      </c>
      <c r="D20" s="30">
        <v>-26870</v>
      </c>
      <c r="E20" s="30">
        <v>-24467</v>
      </c>
      <c r="F20" s="35">
        <f t="shared" si="0"/>
        <v>-27022</v>
      </c>
      <c r="G20" s="30">
        <v>-4413</v>
      </c>
      <c r="H20" s="30">
        <v>-7828</v>
      </c>
      <c r="I20" s="30">
        <v>-8237</v>
      </c>
      <c r="J20" s="30">
        <v>-6544</v>
      </c>
    </row>
    <row r="21" spans="1:10" ht="18.75" customHeight="1">
      <c r="A21" s="6" t="s">
        <v>295</v>
      </c>
      <c r="B21" s="74">
        <v>3120</v>
      </c>
      <c r="C21" s="30">
        <v>-24974</v>
      </c>
      <c r="D21" s="30">
        <v>-35082</v>
      </c>
      <c r="E21" s="30">
        <v>-34817</v>
      </c>
      <c r="F21" s="35">
        <f t="shared" si="0"/>
        <v>-38654</v>
      </c>
      <c r="G21" s="30">
        <v>-9662</v>
      </c>
      <c r="H21" s="30">
        <v>-9664</v>
      </c>
      <c r="I21" s="30">
        <v>-9664</v>
      </c>
      <c r="J21" s="30">
        <v>-9664</v>
      </c>
    </row>
    <row r="22" spans="1:10" ht="18.75" customHeight="1">
      <c r="A22" s="6" t="s">
        <v>169</v>
      </c>
      <c r="B22" s="74">
        <v>3130</v>
      </c>
      <c r="C22" s="30" t="s">
        <v>166</v>
      </c>
      <c r="D22" s="30">
        <v>-7719</v>
      </c>
      <c r="E22" s="30">
        <v>-7354</v>
      </c>
      <c r="F22" s="35">
        <f t="shared" si="0"/>
        <v>-8503</v>
      </c>
      <c r="G22" s="30">
        <v>-2125</v>
      </c>
      <c r="H22" s="30">
        <v>-2126</v>
      </c>
      <c r="I22" s="30">
        <v>-2126</v>
      </c>
      <c r="J22" s="30">
        <v>-2126</v>
      </c>
    </row>
    <row r="23" spans="1:10" ht="18.75" customHeight="1">
      <c r="A23" s="6" t="s">
        <v>296</v>
      </c>
      <c r="B23" s="74">
        <v>3140</v>
      </c>
      <c r="C23" s="35">
        <f>SUM(C24:C26)</f>
        <v>0</v>
      </c>
      <c r="D23" s="35">
        <f>SUM(D24:D26)</f>
        <v>0</v>
      </c>
      <c r="E23" s="35">
        <f>SUM(E24:E26)</f>
        <v>0</v>
      </c>
      <c r="F23" s="35">
        <f t="shared" si="0"/>
        <v>0</v>
      </c>
      <c r="G23" s="35">
        <f>SUM(G24:G26)</f>
        <v>0</v>
      </c>
      <c r="H23" s="35">
        <f>SUM(H24:H26)</f>
        <v>0</v>
      </c>
      <c r="I23" s="35">
        <f>SUM(I24:I26)</f>
        <v>0</v>
      </c>
      <c r="J23" s="35">
        <f>SUM(J24:J26)</f>
        <v>0</v>
      </c>
    </row>
    <row r="24" spans="1:10" ht="18.75" customHeight="1">
      <c r="A24" s="6" t="s">
        <v>289</v>
      </c>
      <c r="B24" s="122">
        <v>3141</v>
      </c>
      <c r="C24" s="30" t="s">
        <v>166</v>
      </c>
      <c r="D24" s="30" t="s">
        <v>166</v>
      </c>
      <c r="E24" s="30" t="s">
        <v>166</v>
      </c>
      <c r="F24" s="35">
        <f t="shared" si="0"/>
        <v>0</v>
      </c>
      <c r="G24" s="30" t="s">
        <v>166</v>
      </c>
      <c r="H24" s="30" t="s">
        <v>166</v>
      </c>
      <c r="I24" s="30" t="s">
        <v>166</v>
      </c>
      <c r="J24" s="30" t="s">
        <v>166</v>
      </c>
    </row>
    <row r="25" spans="1:10" ht="18.75" customHeight="1">
      <c r="A25" s="6" t="s">
        <v>290</v>
      </c>
      <c r="B25" s="122">
        <v>3142</v>
      </c>
      <c r="C25" s="30" t="s">
        <v>166</v>
      </c>
      <c r="D25" s="30" t="s">
        <v>166</v>
      </c>
      <c r="E25" s="30" t="s">
        <v>166</v>
      </c>
      <c r="F25" s="35">
        <f t="shared" si="0"/>
        <v>0</v>
      </c>
      <c r="G25" s="30" t="s">
        <v>166</v>
      </c>
      <c r="H25" s="30" t="s">
        <v>166</v>
      </c>
      <c r="I25" s="30" t="s">
        <v>166</v>
      </c>
      <c r="J25" s="30" t="s">
        <v>166</v>
      </c>
    </row>
    <row r="26" spans="1:10" ht="18.75" customHeight="1">
      <c r="A26" s="6" t="s">
        <v>291</v>
      </c>
      <c r="B26" s="122">
        <v>3143</v>
      </c>
      <c r="C26" s="30" t="s">
        <v>166</v>
      </c>
      <c r="D26" s="30" t="s">
        <v>166</v>
      </c>
      <c r="E26" s="30" t="s">
        <v>166</v>
      </c>
      <c r="F26" s="35">
        <f t="shared" si="0"/>
        <v>0</v>
      </c>
      <c r="G26" s="30" t="s">
        <v>166</v>
      </c>
      <c r="H26" s="30" t="s">
        <v>166</v>
      </c>
      <c r="I26" s="30" t="s">
        <v>166</v>
      </c>
      <c r="J26" s="30" t="s">
        <v>166</v>
      </c>
    </row>
    <row r="27" spans="1:10" ht="18.75" customHeight="1">
      <c r="A27" s="6" t="s">
        <v>297</v>
      </c>
      <c r="B27" s="74">
        <v>3150</v>
      </c>
      <c r="C27" s="35">
        <f>SUM(C28:C33,C36)</f>
        <v>-20608</v>
      </c>
      <c r="D27" s="35">
        <f>SUM(D28:D33,D36)</f>
        <v>-22666</v>
      </c>
      <c r="E27" s="35">
        <f>SUM(E28:E33,E36)</f>
        <v>-9043</v>
      </c>
      <c r="F27" s="35">
        <f t="shared" si="0"/>
        <v>-24357</v>
      </c>
      <c r="G27" s="35">
        <f>SUM(G28:G33,G36)</f>
        <v>-5617</v>
      </c>
      <c r="H27" s="35">
        <f>SUM(H28:H33,H36)</f>
        <v>-6302</v>
      </c>
      <c r="I27" s="35">
        <f>SUM(I28:I33,I36)</f>
        <v>-6393</v>
      </c>
      <c r="J27" s="35">
        <f>SUM(J28:J33,J36)</f>
        <v>-6045</v>
      </c>
    </row>
    <row r="28" spans="1:10" ht="18.75" customHeight="1">
      <c r="A28" s="6" t="s">
        <v>38</v>
      </c>
      <c r="B28" s="122">
        <v>3151</v>
      </c>
      <c r="C28" s="30">
        <v>-496</v>
      </c>
      <c r="D28" s="30">
        <v>-174</v>
      </c>
      <c r="E28" s="30">
        <v>-179</v>
      </c>
      <c r="F28" s="35">
        <f t="shared" si="0"/>
        <v>-180</v>
      </c>
      <c r="G28" s="30">
        <v>-38</v>
      </c>
      <c r="H28" s="30">
        <v>-43</v>
      </c>
      <c r="I28" s="30">
        <v>-46</v>
      </c>
      <c r="J28" s="30">
        <v>-53</v>
      </c>
    </row>
    <row r="29" spans="1:10" ht="18.75" customHeight="1">
      <c r="A29" s="6" t="s">
        <v>298</v>
      </c>
      <c r="B29" s="122">
        <v>3152</v>
      </c>
      <c r="C29" s="30">
        <v>-7133</v>
      </c>
      <c r="D29" s="30">
        <v>-14423</v>
      </c>
      <c r="E29" s="30">
        <v>-13763</v>
      </c>
      <c r="F29" s="35">
        <f t="shared" si="0"/>
        <v>-15286</v>
      </c>
      <c r="G29" s="30">
        <v>-3357</v>
      </c>
      <c r="H29" s="30">
        <v>-4036</v>
      </c>
      <c r="I29" s="30">
        <v>-4124</v>
      </c>
      <c r="J29" s="30">
        <v>-3769</v>
      </c>
    </row>
    <row r="30" spans="1:10" ht="18.75" customHeight="1">
      <c r="A30" s="6" t="s">
        <v>261</v>
      </c>
      <c r="B30" s="122">
        <v>3153</v>
      </c>
      <c r="C30" s="30" t="s">
        <v>166</v>
      </c>
      <c r="D30" s="30" t="s">
        <v>166</v>
      </c>
      <c r="E30" s="30" t="s">
        <v>166</v>
      </c>
      <c r="F30" s="35">
        <f t="shared" si="0"/>
        <v>0</v>
      </c>
      <c r="G30" s="30" t="s">
        <v>166</v>
      </c>
      <c r="H30" s="30" t="s">
        <v>166</v>
      </c>
      <c r="I30" s="30" t="s">
        <v>166</v>
      </c>
      <c r="J30" s="30" t="s">
        <v>166</v>
      </c>
    </row>
    <row r="31" spans="1:10" ht="18.75" customHeight="1">
      <c r="A31" s="6" t="s">
        <v>299</v>
      </c>
      <c r="B31" s="122">
        <v>3154</v>
      </c>
      <c r="C31" s="30" t="s">
        <v>166</v>
      </c>
      <c r="D31" s="30" t="s">
        <v>166</v>
      </c>
      <c r="E31" s="30" t="s">
        <v>166</v>
      </c>
      <c r="F31" s="35">
        <f t="shared" si="0"/>
        <v>0</v>
      </c>
      <c r="G31" s="30" t="s">
        <v>166</v>
      </c>
      <c r="H31" s="30" t="s">
        <v>166</v>
      </c>
      <c r="I31" s="30" t="s">
        <v>166</v>
      </c>
      <c r="J31" s="30" t="s">
        <v>166</v>
      </c>
    </row>
    <row r="32" spans="1:10" ht="18.75" customHeight="1">
      <c r="A32" s="6" t="s">
        <v>264</v>
      </c>
      <c r="B32" s="122">
        <v>3155</v>
      </c>
      <c r="C32" s="30">
        <v>-5743</v>
      </c>
      <c r="D32" s="30">
        <v>-6315</v>
      </c>
      <c r="E32" s="30">
        <v>6648</v>
      </c>
      <c r="F32" s="35">
        <f t="shared" si="0"/>
        <v>-6959</v>
      </c>
      <c r="G32" s="30">
        <v>-1739</v>
      </c>
      <c r="H32" s="30">
        <v>-1740</v>
      </c>
      <c r="I32" s="30">
        <v>-1740</v>
      </c>
      <c r="J32" s="30">
        <v>-1740</v>
      </c>
    </row>
    <row r="33" spans="1:10" ht="21.75" customHeight="1">
      <c r="A33" s="116" t="s">
        <v>300</v>
      </c>
      <c r="B33" s="122">
        <v>3156</v>
      </c>
      <c r="C33" s="35">
        <f t="shared" ref="C33:J33" si="1">SUM(C34:C35)</f>
        <v>0</v>
      </c>
      <c r="D33" s="35">
        <f t="shared" si="1"/>
        <v>0</v>
      </c>
      <c r="E33" s="35">
        <f t="shared" si="1"/>
        <v>0</v>
      </c>
      <c r="F33" s="35">
        <f t="shared" si="1"/>
        <v>0</v>
      </c>
      <c r="G33" s="35">
        <f t="shared" si="1"/>
        <v>0</v>
      </c>
      <c r="H33" s="35">
        <f t="shared" si="1"/>
        <v>0</v>
      </c>
      <c r="I33" s="35">
        <f t="shared" si="1"/>
        <v>0</v>
      </c>
      <c r="J33" s="35">
        <f t="shared" si="1"/>
        <v>0</v>
      </c>
    </row>
    <row r="34" spans="1:10" ht="36.75" customHeight="1">
      <c r="A34" s="6" t="s">
        <v>41</v>
      </c>
      <c r="B34" s="122" t="s">
        <v>301</v>
      </c>
      <c r="C34" s="30" t="s">
        <v>166</v>
      </c>
      <c r="D34" s="30" t="s">
        <v>166</v>
      </c>
      <c r="E34" s="30" t="s">
        <v>166</v>
      </c>
      <c r="F34" s="35"/>
      <c r="G34" s="30" t="s">
        <v>166</v>
      </c>
      <c r="H34" s="30" t="s">
        <v>166</v>
      </c>
      <c r="I34" s="30" t="s">
        <v>166</v>
      </c>
      <c r="J34" s="30" t="s">
        <v>166</v>
      </c>
    </row>
    <row r="35" spans="1:10" ht="54" customHeight="1">
      <c r="A35" s="6" t="s">
        <v>42</v>
      </c>
      <c r="B35" s="74" t="s">
        <v>302</v>
      </c>
      <c r="C35" s="30" t="s">
        <v>166</v>
      </c>
      <c r="D35" s="30" t="s">
        <v>166</v>
      </c>
      <c r="E35" s="30" t="s">
        <v>166</v>
      </c>
      <c r="F35" s="35">
        <f t="shared" si="0"/>
        <v>0</v>
      </c>
      <c r="G35" s="30" t="s">
        <v>166</v>
      </c>
      <c r="H35" s="30" t="s">
        <v>166</v>
      </c>
      <c r="I35" s="30" t="s">
        <v>166</v>
      </c>
      <c r="J35" s="30" t="s">
        <v>166</v>
      </c>
    </row>
    <row r="36" spans="1:10" ht="18.75" customHeight="1">
      <c r="A36" s="6" t="s">
        <v>303</v>
      </c>
      <c r="B36" s="74">
        <v>3157</v>
      </c>
      <c r="C36" s="30">
        <v>-7236</v>
      </c>
      <c r="D36" s="30">
        <v>-1754</v>
      </c>
      <c r="E36" s="30">
        <v>-1749</v>
      </c>
      <c r="F36" s="35">
        <f t="shared" si="0"/>
        <v>-1932</v>
      </c>
      <c r="G36" s="30">
        <v>-483</v>
      </c>
      <c r="H36" s="30">
        <v>-483</v>
      </c>
      <c r="I36" s="30">
        <v>-483</v>
      </c>
      <c r="J36" s="30">
        <v>-483</v>
      </c>
    </row>
    <row r="37" spans="1:10" ht="18.75" customHeight="1">
      <c r="A37" s="6" t="s">
        <v>304</v>
      </c>
      <c r="B37" s="74">
        <v>3160</v>
      </c>
      <c r="C37" s="30" t="s">
        <v>166</v>
      </c>
      <c r="D37" s="30" t="s">
        <v>166</v>
      </c>
      <c r="E37" s="30" t="s">
        <v>166</v>
      </c>
      <c r="F37" s="35">
        <f t="shared" si="0"/>
        <v>0</v>
      </c>
      <c r="G37" s="30" t="s">
        <v>166</v>
      </c>
      <c r="H37" s="30" t="s">
        <v>166</v>
      </c>
      <c r="I37" s="30" t="s">
        <v>166</v>
      </c>
      <c r="J37" s="30" t="s">
        <v>166</v>
      </c>
    </row>
    <row r="38" spans="1:10" ht="18.75" customHeight="1">
      <c r="A38" s="6" t="s">
        <v>305</v>
      </c>
      <c r="B38" s="76">
        <v>3170</v>
      </c>
      <c r="C38" s="30">
        <v>-1291</v>
      </c>
      <c r="D38" s="30">
        <v>-274</v>
      </c>
      <c r="E38" s="30">
        <v>-259</v>
      </c>
      <c r="F38" s="35">
        <f t="shared" si="0"/>
        <v>-274</v>
      </c>
      <c r="G38" s="30">
        <v>-62</v>
      </c>
      <c r="H38" s="30">
        <v>-72</v>
      </c>
      <c r="I38" s="30">
        <v>-78</v>
      </c>
      <c r="J38" s="30">
        <v>-62</v>
      </c>
    </row>
    <row r="39" spans="1:10" ht="18.75" customHeight="1">
      <c r="A39" s="8" t="s">
        <v>306</v>
      </c>
      <c r="B39" s="73">
        <v>3195</v>
      </c>
      <c r="C39" s="43">
        <f>SUM(C6,C19)</f>
        <v>2382</v>
      </c>
      <c r="D39" s="43">
        <f t="shared" ref="D39:J39" si="2">SUM(D6,D19)</f>
        <v>-5853</v>
      </c>
      <c r="E39" s="43">
        <f t="shared" si="2"/>
        <v>6868</v>
      </c>
      <c r="F39" s="45">
        <f t="shared" si="0"/>
        <v>-6872</v>
      </c>
      <c r="G39" s="43">
        <f t="shared" si="2"/>
        <v>-1687</v>
      </c>
      <c r="H39" s="43">
        <f t="shared" si="2"/>
        <v>-1714</v>
      </c>
      <c r="I39" s="43">
        <f t="shared" si="2"/>
        <v>-1696</v>
      </c>
      <c r="J39" s="43">
        <f t="shared" si="2"/>
        <v>-1775</v>
      </c>
    </row>
    <row r="40" spans="1:10" ht="29.25" customHeight="1">
      <c r="A40" s="167" t="s">
        <v>307</v>
      </c>
      <c r="B40" s="153"/>
      <c r="C40" s="312"/>
      <c r="D40" s="313"/>
      <c r="E40" s="313"/>
      <c r="F40" s="313"/>
      <c r="G40" s="313"/>
      <c r="H40" s="313"/>
      <c r="I40" s="313"/>
      <c r="J40" s="314"/>
    </row>
    <row r="41" spans="1:10" ht="18.75" customHeight="1">
      <c r="A41" s="69" t="s">
        <v>308</v>
      </c>
      <c r="B41" s="150">
        <v>3200</v>
      </c>
      <c r="C41" s="43">
        <f>SUM(C42,C44:C48)</f>
        <v>0</v>
      </c>
      <c r="D41" s="43">
        <f>SUM(D42,D44:D48)</f>
        <v>0</v>
      </c>
      <c r="E41" s="43">
        <f>SUM(E42,E44:E48)</f>
        <v>0</v>
      </c>
      <c r="F41" s="45">
        <f>SUM(G41:J41)</f>
        <v>0</v>
      </c>
      <c r="G41" s="43">
        <f>SUM(G42,G44:G48)</f>
        <v>0</v>
      </c>
      <c r="H41" s="43">
        <f>SUM(H42,H44:H48)</f>
        <v>0</v>
      </c>
      <c r="I41" s="43">
        <f>SUM(I42,I44:I48)</f>
        <v>0</v>
      </c>
      <c r="J41" s="43">
        <f>SUM(J42,J44:J48)</f>
        <v>0</v>
      </c>
    </row>
    <row r="42" spans="1:10" ht="18.75" customHeight="1">
      <c r="A42" s="6" t="s">
        <v>309</v>
      </c>
      <c r="B42" s="7">
        <v>3210</v>
      </c>
      <c r="C42" s="30"/>
      <c r="D42" s="30"/>
      <c r="E42" s="30"/>
      <c r="F42" s="35">
        <f t="shared" si="0"/>
        <v>0</v>
      </c>
      <c r="G42" s="30"/>
      <c r="H42" s="30"/>
      <c r="I42" s="30"/>
      <c r="J42" s="30"/>
    </row>
    <row r="43" spans="1:10" ht="18.75" customHeight="1">
      <c r="A43" s="6" t="s">
        <v>310</v>
      </c>
      <c r="B43" s="7">
        <v>3215</v>
      </c>
      <c r="C43" s="30"/>
      <c r="D43" s="30"/>
      <c r="E43" s="30"/>
      <c r="F43" s="35">
        <f t="shared" si="0"/>
        <v>0</v>
      </c>
      <c r="G43" s="30"/>
      <c r="H43" s="30"/>
      <c r="I43" s="30"/>
      <c r="J43" s="30"/>
    </row>
    <row r="44" spans="1:10" ht="18.75" customHeight="1">
      <c r="A44" s="6" t="s">
        <v>311</v>
      </c>
      <c r="B44" s="7">
        <v>3220</v>
      </c>
      <c r="C44" s="30"/>
      <c r="D44" s="30"/>
      <c r="E44" s="30"/>
      <c r="F44" s="35">
        <f t="shared" si="0"/>
        <v>0</v>
      </c>
      <c r="G44" s="30"/>
      <c r="H44" s="30"/>
      <c r="I44" s="30"/>
      <c r="J44" s="30"/>
    </row>
    <row r="45" spans="1:10" ht="18.75" customHeight="1">
      <c r="A45" s="6" t="s">
        <v>312</v>
      </c>
      <c r="B45" s="7">
        <v>3225</v>
      </c>
      <c r="C45" s="30"/>
      <c r="D45" s="30"/>
      <c r="E45" s="30"/>
      <c r="F45" s="35">
        <f t="shared" si="0"/>
        <v>0</v>
      </c>
      <c r="G45" s="30"/>
      <c r="H45" s="30"/>
      <c r="I45" s="30"/>
      <c r="J45" s="30"/>
    </row>
    <row r="46" spans="1:10" ht="18.75" customHeight="1">
      <c r="A46" s="6" t="s">
        <v>313</v>
      </c>
      <c r="B46" s="7">
        <v>3230</v>
      </c>
      <c r="C46" s="30"/>
      <c r="D46" s="30"/>
      <c r="E46" s="30"/>
      <c r="F46" s="35">
        <f t="shared" si="0"/>
        <v>0</v>
      </c>
      <c r="G46" s="30"/>
      <c r="H46" s="30"/>
      <c r="I46" s="30"/>
      <c r="J46" s="30"/>
    </row>
    <row r="47" spans="1:10" ht="18.75" customHeight="1">
      <c r="A47" s="6" t="s">
        <v>314</v>
      </c>
      <c r="B47" s="7">
        <v>3235</v>
      </c>
      <c r="C47" s="30"/>
      <c r="D47" s="30"/>
      <c r="E47" s="30"/>
      <c r="F47" s="35">
        <f t="shared" si="0"/>
        <v>0</v>
      </c>
      <c r="G47" s="30"/>
      <c r="H47" s="30"/>
      <c r="I47" s="30"/>
      <c r="J47" s="30"/>
    </row>
    <row r="48" spans="1:10" ht="18.75" customHeight="1">
      <c r="A48" s="6" t="s">
        <v>292</v>
      </c>
      <c r="B48" s="7">
        <v>3240</v>
      </c>
      <c r="C48" s="30"/>
      <c r="D48" s="30"/>
      <c r="E48" s="30"/>
      <c r="F48" s="35">
        <f t="shared" si="0"/>
        <v>0</v>
      </c>
      <c r="G48" s="30"/>
      <c r="H48" s="30"/>
      <c r="I48" s="30"/>
      <c r="J48" s="30"/>
    </row>
    <row r="49" spans="1:10" ht="18.75" customHeight="1">
      <c r="A49" s="8" t="s">
        <v>315</v>
      </c>
      <c r="B49" s="9">
        <v>3255</v>
      </c>
      <c r="C49" s="43">
        <f>SUM(C50,C52,C57,C58)</f>
        <v>-750</v>
      </c>
      <c r="D49" s="43">
        <f>SUM(D50,D52,D57,D58)</f>
        <v>-17197</v>
      </c>
      <c r="E49" s="43">
        <f>SUM(E50,E52,E57,E58)</f>
        <v>-274</v>
      </c>
      <c r="F49" s="45">
        <f t="shared" si="0"/>
        <v>-2766</v>
      </c>
      <c r="G49" s="43">
        <f>SUM(G50,G52,G57,G58)</f>
        <v>-40</v>
      </c>
      <c r="H49" s="43">
        <f>SUM(H50,H52,H57,H58)</f>
        <v>-2566</v>
      </c>
      <c r="I49" s="43">
        <f>SUM(I50,I52,I57,I58)</f>
        <v>-90</v>
      </c>
      <c r="J49" s="43">
        <f>SUM(J50,J52,J57,J58)</f>
        <v>-70</v>
      </c>
    </row>
    <row r="50" spans="1:10" ht="18.75" customHeight="1">
      <c r="A50" s="6" t="s">
        <v>316</v>
      </c>
      <c r="B50" s="74">
        <v>3260</v>
      </c>
      <c r="C50" s="30" t="s">
        <v>166</v>
      </c>
      <c r="D50" s="30" t="s">
        <v>166</v>
      </c>
      <c r="E50" s="30" t="s">
        <v>166</v>
      </c>
      <c r="F50" s="35">
        <f t="shared" si="0"/>
        <v>0</v>
      </c>
      <c r="G50" s="30" t="s">
        <v>166</v>
      </c>
      <c r="H50" s="30" t="s">
        <v>166</v>
      </c>
      <c r="I50" s="30" t="s">
        <v>166</v>
      </c>
      <c r="J50" s="30" t="s">
        <v>166</v>
      </c>
    </row>
    <row r="51" spans="1:10" ht="18.75" customHeight="1">
      <c r="A51" s="6" t="s">
        <v>317</v>
      </c>
      <c r="B51" s="74">
        <v>3265</v>
      </c>
      <c r="C51" s="30" t="s">
        <v>166</v>
      </c>
      <c r="D51" s="30" t="s">
        <v>166</v>
      </c>
      <c r="E51" s="30" t="s">
        <v>166</v>
      </c>
      <c r="F51" s="35">
        <f t="shared" si="0"/>
        <v>0</v>
      </c>
      <c r="G51" s="30" t="s">
        <v>166</v>
      </c>
      <c r="H51" s="30" t="s">
        <v>166</v>
      </c>
      <c r="I51" s="30" t="s">
        <v>166</v>
      </c>
      <c r="J51" s="30" t="s">
        <v>166</v>
      </c>
    </row>
    <row r="52" spans="1:10" ht="18.75" customHeight="1">
      <c r="A52" s="6" t="s">
        <v>318</v>
      </c>
      <c r="B52" s="7">
        <v>3270</v>
      </c>
      <c r="C52" s="44">
        <f>SUM(C53:C56)</f>
        <v>-750</v>
      </c>
      <c r="D52" s="44">
        <f>SUM(D53:D56)</f>
        <v>-17197</v>
      </c>
      <c r="E52" s="44">
        <f>SUM(E53:E56)</f>
        <v>-274</v>
      </c>
      <c r="F52" s="35">
        <f t="shared" si="0"/>
        <v>-2766</v>
      </c>
      <c r="G52" s="44">
        <f>SUM(G53:G56)</f>
        <v>-40</v>
      </c>
      <c r="H52" s="44">
        <f>SUM(H53:H56)</f>
        <v>-2566</v>
      </c>
      <c r="I52" s="44">
        <f>SUM(I53:I56)</f>
        <v>-90</v>
      </c>
      <c r="J52" s="44">
        <f>SUM(J53:J56)</f>
        <v>-70</v>
      </c>
    </row>
    <row r="53" spans="1:10" ht="18.75" customHeight="1">
      <c r="A53" s="6" t="s">
        <v>319</v>
      </c>
      <c r="B53" s="7">
        <v>3271</v>
      </c>
      <c r="C53" s="30">
        <v>-490</v>
      </c>
      <c r="D53" s="30">
        <v>-17163</v>
      </c>
      <c r="E53" s="30">
        <v>-274</v>
      </c>
      <c r="F53" s="35">
        <f t="shared" si="0"/>
        <v>-2732</v>
      </c>
      <c r="G53" s="30">
        <v>-32</v>
      </c>
      <c r="H53" s="30">
        <v>-2557</v>
      </c>
      <c r="I53" s="30">
        <v>-81</v>
      </c>
      <c r="J53" s="30">
        <v>-62</v>
      </c>
    </row>
    <row r="54" spans="1:10" ht="18.75" customHeight="1">
      <c r="A54" s="6" t="s">
        <v>320</v>
      </c>
      <c r="B54" s="7">
        <v>3272</v>
      </c>
      <c r="C54" s="30" t="s">
        <v>166</v>
      </c>
      <c r="D54" s="30" t="s">
        <v>166</v>
      </c>
      <c r="E54" s="30" t="s">
        <v>166</v>
      </c>
      <c r="F54" s="35">
        <f t="shared" si="0"/>
        <v>0</v>
      </c>
      <c r="G54" s="30" t="s">
        <v>166</v>
      </c>
      <c r="H54" s="30" t="s">
        <v>166</v>
      </c>
      <c r="I54" s="30" t="s">
        <v>166</v>
      </c>
      <c r="J54" s="30" t="s">
        <v>166</v>
      </c>
    </row>
    <row r="55" spans="1:10" ht="18.75" customHeight="1">
      <c r="A55" s="6" t="s">
        <v>321</v>
      </c>
      <c r="B55" s="153">
        <v>3273</v>
      </c>
      <c r="C55" s="30" t="s">
        <v>166</v>
      </c>
      <c r="D55" s="30" t="s">
        <v>166</v>
      </c>
      <c r="E55" s="30" t="s">
        <v>166</v>
      </c>
      <c r="F55" s="35">
        <f t="shared" si="0"/>
        <v>0</v>
      </c>
      <c r="G55" s="30" t="s">
        <v>166</v>
      </c>
      <c r="H55" s="30" t="s">
        <v>166</v>
      </c>
      <c r="I55" s="30" t="s">
        <v>166</v>
      </c>
      <c r="J55" s="30" t="s">
        <v>166</v>
      </c>
    </row>
    <row r="56" spans="1:10" ht="18.75" customHeight="1">
      <c r="A56" s="6" t="s">
        <v>322</v>
      </c>
      <c r="B56" s="161">
        <v>3274</v>
      </c>
      <c r="C56" s="30">
        <v>-260</v>
      </c>
      <c r="D56" s="30">
        <v>-34</v>
      </c>
      <c r="E56" s="30" t="s">
        <v>166</v>
      </c>
      <c r="F56" s="35">
        <f t="shared" si="0"/>
        <v>-34</v>
      </c>
      <c r="G56" s="30">
        <v>-8</v>
      </c>
      <c r="H56" s="30">
        <v>-9</v>
      </c>
      <c r="I56" s="30">
        <v>-9</v>
      </c>
      <c r="J56" s="30">
        <v>-8</v>
      </c>
    </row>
    <row r="57" spans="1:10" ht="18.75" customHeight="1">
      <c r="A57" s="6" t="s">
        <v>323</v>
      </c>
      <c r="B57" s="75">
        <v>3280</v>
      </c>
      <c r="C57" s="30" t="s">
        <v>166</v>
      </c>
      <c r="D57" s="30" t="s">
        <v>166</v>
      </c>
      <c r="E57" s="30" t="s">
        <v>166</v>
      </c>
      <c r="F57" s="35">
        <f t="shared" si="0"/>
        <v>0</v>
      </c>
      <c r="G57" s="30" t="s">
        <v>166</v>
      </c>
      <c r="H57" s="30" t="s">
        <v>166</v>
      </c>
      <c r="I57" s="30" t="s">
        <v>166</v>
      </c>
      <c r="J57" s="30" t="s">
        <v>166</v>
      </c>
    </row>
    <row r="58" spans="1:10" ht="18.75" customHeight="1">
      <c r="A58" s="6" t="s">
        <v>324</v>
      </c>
      <c r="B58" s="76">
        <v>3290</v>
      </c>
      <c r="C58" s="30" t="s">
        <v>166</v>
      </c>
      <c r="D58" s="30" t="s">
        <v>166</v>
      </c>
      <c r="E58" s="30" t="s">
        <v>166</v>
      </c>
      <c r="F58" s="35">
        <f t="shared" si="0"/>
        <v>0</v>
      </c>
      <c r="G58" s="30" t="s">
        <v>166</v>
      </c>
      <c r="H58" s="30" t="s">
        <v>166</v>
      </c>
      <c r="I58" s="30" t="s">
        <v>166</v>
      </c>
      <c r="J58" s="30" t="s">
        <v>166</v>
      </c>
    </row>
    <row r="59" spans="1:10" ht="18.75" customHeight="1">
      <c r="A59" s="77" t="s">
        <v>325</v>
      </c>
      <c r="B59" s="9">
        <v>3295</v>
      </c>
      <c r="C59" s="43">
        <f>SUM(C41,C49)</f>
        <v>-750</v>
      </c>
      <c r="D59" s="43">
        <f t="shared" ref="D59:J59" si="3">SUM(D41,D49)</f>
        <v>-17197</v>
      </c>
      <c r="E59" s="43">
        <f t="shared" si="3"/>
        <v>-274</v>
      </c>
      <c r="F59" s="45">
        <f t="shared" si="0"/>
        <v>-2766</v>
      </c>
      <c r="G59" s="43">
        <f t="shared" si="3"/>
        <v>-40</v>
      </c>
      <c r="H59" s="43">
        <f t="shared" si="3"/>
        <v>-2566</v>
      </c>
      <c r="I59" s="43">
        <f t="shared" si="3"/>
        <v>-90</v>
      </c>
      <c r="J59" s="43">
        <f t="shared" si="3"/>
        <v>-70</v>
      </c>
    </row>
    <row r="60" spans="1:10" ht="29.25" customHeight="1">
      <c r="A60" s="167" t="s">
        <v>326</v>
      </c>
      <c r="B60" s="9"/>
      <c r="C60" s="312"/>
      <c r="D60" s="313"/>
      <c r="E60" s="313"/>
      <c r="F60" s="313"/>
      <c r="G60" s="313"/>
      <c r="H60" s="313"/>
      <c r="I60" s="313"/>
      <c r="J60" s="314"/>
    </row>
    <row r="61" spans="1:10" ht="18.75" customHeight="1">
      <c r="A61" s="8" t="s">
        <v>327</v>
      </c>
      <c r="B61" s="9">
        <v>3300</v>
      </c>
      <c r="C61" s="43">
        <f>SUM(C62,C63,C67)</f>
        <v>0</v>
      </c>
      <c r="D61" s="43">
        <f>SUM(D62,D63,D67)</f>
        <v>0</v>
      </c>
      <c r="E61" s="43">
        <f>SUM(E62,E63,E67)</f>
        <v>0</v>
      </c>
      <c r="F61" s="45">
        <f t="shared" si="0"/>
        <v>0</v>
      </c>
      <c r="G61" s="43">
        <f>SUM(G62,G63,G67)</f>
        <v>0</v>
      </c>
      <c r="H61" s="43">
        <f>SUM(H62,H63,H67)</f>
        <v>0</v>
      </c>
      <c r="I61" s="43">
        <f>SUM(I62,I63,I67)</f>
        <v>0</v>
      </c>
      <c r="J61" s="43">
        <f>SUM(J62,J63,J67)</f>
        <v>0</v>
      </c>
    </row>
    <row r="62" spans="1:10" ht="18.75" customHeight="1">
      <c r="A62" s="6" t="s">
        <v>328</v>
      </c>
      <c r="B62" s="153">
        <v>3305</v>
      </c>
      <c r="C62" s="30"/>
      <c r="D62" s="30"/>
      <c r="E62" s="30"/>
      <c r="F62" s="35">
        <f t="shared" si="0"/>
        <v>0</v>
      </c>
      <c r="G62" s="30"/>
      <c r="H62" s="30"/>
      <c r="I62" s="30"/>
      <c r="J62" s="30"/>
    </row>
    <row r="63" spans="1:10" ht="18.75" customHeight="1">
      <c r="A63" s="6" t="s">
        <v>329</v>
      </c>
      <c r="B63" s="153">
        <v>3310</v>
      </c>
      <c r="C63" s="35">
        <f>SUM(C64:C66)</f>
        <v>0</v>
      </c>
      <c r="D63" s="35">
        <f>SUM(D64:D66)</f>
        <v>0</v>
      </c>
      <c r="E63" s="35">
        <f>SUM(E64:E66)</f>
        <v>0</v>
      </c>
      <c r="F63" s="35">
        <f t="shared" si="0"/>
        <v>0</v>
      </c>
      <c r="G63" s="35">
        <f>SUM(G64:G66)</f>
        <v>0</v>
      </c>
      <c r="H63" s="35">
        <f>SUM(H64:H66)</f>
        <v>0</v>
      </c>
      <c r="I63" s="35">
        <f>SUM(I64:I66)</f>
        <v>0</v>
      </c>
      <c r="J63" s="35">
        <f>SUM(J64:J66)</f>
        <v>0</v>
      </c>
    </row>
    <row r="64" spans="1:10" ht="18.75" customHeight="1">
      <c r="A64" s="6" t="s">
        <v>289</v>
      </c>
      <c r="B64" s="153">
        <v>3311</v>
      </c>
      <c r="C64" s="30"/>
      <c r="D64" s="30"/>
      <c r="E64" s="30"/>
      <c r="F64" s="35">
        <f t="shared" si="0"/>
        <v>0</v>
      </c>
      <c r="G64" s="30"/>
      <c r="H64" s="30"/>
      <c r="I64" s="30"/>
      <c r="J64" s="30"/>
    </row>
    <row r="65" spans="1:14" ht="18.75" customHeight="1">
      <c r="A65" s="6" t="s">
        <v>290</v>
      </c>
      <c r="B65" s="7">
        <v>3312</v>
      </c>
      <c r="C65" s="30"/>
      <c r="D65" s="30"/>
      <c r="E65" s="30"/>
      <c r="F65" s="35">
        <f t="shared" si="0"/>
        <v>0</v>
      </c>
      <c r="G65" s="30"/>
      <c r="H65" s="30"/>
      <c r="I65" s="30"/>
      <c r="J65" s="30"/>
    </row>
    <row r="66" spans="1:14" ht="18.75" customHeight="1">
      <c r="A66" s="6" t="s">
        <v>291</v>
      </c>
      <c r="B66" s="7">
        <v>3313</v>
      </c>
      <c r="C66" s="30"/>
      <c r="D66" s="30"/>
      <c r="E66" s="30"/>
      <c r="F66" s="35">
        <f t="shared" si="0"/>
        <v>0</v>
      </c>
      <c r="G66" s="30"/>
      <c r="H66" s="30"/>
      <c r="I66" s="30"/>
      <c r="J66" s="30"/>
    </row>
    <row r="67" spans="1:14" ht="18.75" customHeight="1">
      <c r="A67" s="6" t="s">
        <v>292</v>
      </c>
      <c r="B67" s="7">
        <v>3320</v>
      </c>
      <c r="C67" s="30"/>
      <c r="D67" s="30"/>
      <c r="E67" s="30"/>
      <c r="F67" s="35">
        <f t="shared" si="0"/>
        <v>0</v>
      </c>
      <c r="G67" s="30"/>
      <c r="H67" s="30"/>
      <c r="I67" s="30"/>
      <c r="J67" s="30"/>
    </row>
    <row r="68" spans="1:14" ht="18.75" customHeight="1">
      <c r="A68" s="8" t="s">
        <v>330</v>
      </c>
      <c r="B68" s="9">
        <v>3330</v>
      </c>
      <c r="C68" s="43">
        <f>SUM(C69:C70,C74:C77)</f>
        <v>0</v>
      </c>
      <c r="D68" s="43">
        <f>SUM(D69:D70,D74:D77)</f>
        <v>0</v>
      </c>
      <c r="E68" s="43">
        <f>SUM(E69:E70,E74:E77)</f>
        <v>0</v>
      </c>
      <c r="F68" s="45">
        <f t="shared" si="0"/>
        <v>0</v>
      </c>
      <c r="G68" s="43">
        <f>SUM(G69:G70,G74:G77)</f>
        <v>0</v>
      </c>
      <c r="H68" s="43">
        <f>SUM(H69:H70,H74:H77)</f>
        <v>0</v>
      </c>
      <c r="I68" s="43">
        <f>SUM(I69:I70,I74:I77)</f>
        <v>0</v>
      </c>
      <c r="J68" s="43">
        <f>SUM(J69:J70,J74:J77)</f>
        <v>0</v>
      </c>
    </row>
    <row r="69" spans="1:14" ht="18.75" customHeight="1">
      <c r="A69" s="6" t="s">
        <v>331</v>
      </c>
      <c r="B69" s="153">
        <v>3335</v>
      </c>
      <c r="C69" s="30" t="s">
        <v>166</v>
      </c>
      <c r="D69" s="30" t="s">
        <v>166</v>
      </c>
      <c r="E69" s="30" t="s">
        <v>166</v>
      </c>
      <c r="F69" s="35">
        <f t="shared" si="0"/>
        <v>0</v>
      </c>
      <c r="G69" s="30" t="s">
        <v>166</v>
      </c>
      <c r="H69" s="30" t="s">
        <v>166</v>
      </c>
      <c r="I69" s="30" t="s">
        <v>166</v>
      </c>
      <c r="J69" s="30" t="s">
        <v>166</v>
      </c>
    </row>
    <row r="70" spans="1:14" ht="18.75" customHeight="1">
      <c r="A70" s="6" t="s">
        <v>332</v>
      </c>
      <c r="B70" s="153">
        <v>3340</v>
      </c>
      <c r="C70" s="35">
        <f>SUM(C71:C73)</f>
        <v>0</v>
      </c>
      <c r="D70" s="35">
        <f>SUM(D71:D73)</f>
        <v>0</v>
      </c>
      <c r="E70" s="35">
        <f>SUM(E71:E73)</f>
        <v>0</v>
      </c>
      <c r="F70" s="35">
        <f t="shared" si="0"/>
        <v>0</v>
      </c>
      <c r="G70" s="35">
        <f>SUM(G71:G73)</f>
        <v>0</v>
      </c>
      <c r="H70" s="35">
        <f>SUM(H71:H73)</f>
        <v>0</v>
      </c>
      <c r="I70" s="35">
        <f>SUM(I71:I73)</f>
        <v>0</v>
      </c>
      <c r="J70" s="35">
        <f>SUM(J71:J73)</f>
        <v>0</v>
      </c>
    </row>
    <row r="71" spans="1:14" ht="18.75" customHeight="1">
      <c r="A71" s="6" t="s">
        <v>289</v>
      </c>
      <c r="B71" s="153">
        <v>3341</v>
      </c>
      <c r="C71" s="30" t="s">
        <v>166</v>
      </c>
      <c r="D71" s="30" t="s">
        <v>166</v>
      </c>
      <c r="E71" s="30" t="s">
        <v>166</v>
      </c>
      <c r="F71" s="35">
        <f t="shared" si="0"/>
        <v>0</v>
      </c>
      <c r="G71" s="30" t="s">
        <v>166</v>
      </c>
      <c r="H71" s="30" t="s">
        <v>166</v>
      </c>
      <c r="I71" s="30" t="s">
        <v>166</v>
      </c>
      <c r="J71" s="30" t="s">
        <v>166</v>
      </c>
    </row>
    <row r="72" spans="1:14" ht="18.75" customHeight="1">
      <c r="A72" s="6" t="s">
        <v>290</v>
      </c>
      <c r="B72" s="153">
        <v>3342</v>
      </c>
      <c r="C72" s="30" t="s">
        <v>166</v>
      </c>
      <c r="D72" s="30" t="s">
        <v>166</v>
      </c>
      <c r="E72" s="30" t="s">
        <v>166</v>
      </c>
      <c r="F72" s="35">
        <f t="shared" si="0"/>
        <v>0</v>
      </c>
      <c r="G72" s="30" t="s">
        <v>166</v>
      </c>
      <c r="H72" s="30" t="s">
        <v>166</v>
      </c>
      <c r="I72" s="30" t="s">
        <v>166</v>
      </c>
      <c r="J72" s="30" t="s">
        <v>166</v>
      </c>
    </row>
    <row r="73" spans="1:14" ht="18.75" customHeight="1">
      <c r="A73" s="6" t="s">
        <v>291</v>
      </c>
      <c r="B73" s="153">
        <v>3343</v>
      </c>
      <c r="C73" s="30" t="s">
        <v>166</v>
      </c>
      <c r="D73" s="30" t="s">
        <v>166</v>
      </c>
      <c r="E73" s="30" t="s">
        <v>166</v>
      </c>
      <c r="F73" s="35">
        <f t="shared" ref="F73:F81" si="4">SUM(G73:J73)</f>
        <v>0</v>
      </c>
      <c r="G73" s="30" t="s">
        <v>166</v>
      </c>
      <c r="H73" s="30" t="s">
        <v>166</v>
      </c>
      <c r="I73" s="30" t="s">
        <v>166</v>
      </c>
      <c r="J73" s="30" t="s">
        <v>166</v>
      </c>
    </row>
    <row r="74" spans="1:14" ht="18.75" customHeight="1">
      <c r="A74" s="6" t="s">
        <v>333</v>
      </c>
      <c r="B74" s="153">
        <v>3350</v>
      </c>
      <c r="C74" s="30" t="s">
        <v>166</v>
      </c>
      <c r="D74" s="30" t="s">
        <v>166</v>
      </c>
      <c r="E74" s="30" t="s">
        <v>166</v>
      </c>
      <c r="F74" s="35">
        <f t="shared" si="4"/>
        <v>0</v>
      </c>
      <c r="G74" s="30" t="s">
        <v>166</v>
      </c>
      <c r="H74" s="30" t="s">
        <v>166</v>
      </c>
      <c r="I74" s="30" t="s">
        <v>166</v>
      </c>
      <c r="J74" s="30" t="s">
        <v>166</v>
      </c>
    </row>
    <row r="75" spans="1:14" ht="18.75" customHeight="1">
      <c r="A75" s="6" t="s">
        <v>334</v>
      </c>
      <c r="B75" s="7">
        <v>3360</v>
      </c>
      <c r="C75" s="30" t="s">
        <v>166</v>
      </c>
      <c r="D75" s="30" t="s">
        <v>166</v>
      </c>
      <c r="E75" s="30" t="s">
        <v>166</v>
      </c>
      <c r="F75" s="35">
        <f t="shared" si="4"/>
        <v>0</v>
      </c>
      <c r="G75" s="30" t="s">
        <v>166</v>
      </c>
      <c r="H75" s="30" t="s">
        <v>166</v>
      </c>
      <c r="I75" s="30" t="s">
        <v>166</v>
      </c>
      <c r="J75" s="30" t="s">
        <v>166</v>
      </c>
    </row>
    <row r="76" spans="1:14" ht="18.75" customHeight="1">
      <c r="A76" s="6" t="s">
        <v>335</v>
      </c>
      <c r="B76" s="7">
        <v>3370</v>
      </c>
      <c r="C76" s="30" t="s">
        <v>166</v>
      </c>
      <c r="D76" s="30" t="s">
        <v>166</v>
      </c>
      <c r="E76" s="30" t="s">
        <v>166</v>
      </c>
      <c r="F76" s="35">
        <f t="shared" si="4"/>
        <v>0</v>
      </c>
      <c r="G76" s="30" t="s">
        <v>166</v>
      </c>
      <c r="H76" s="30" t="s">
        <v>166</v>
      </c>
      <c r="I76" s="30" t="s">
        <v>166</v>
      </c>
      <c r="J76" s="30" t="s">
        <v>166</v>
      </c>
    </row>
    <row r="77" spans="1:14" ht="18.75" customHeight="1">
      <c r="A77" s="6" t="s">
        <v>324</v>
      </c>
      <c r="B77" s="7">
        <v>3380</v>
      </c>
      <c r="C77" s="30" t="s">
        <v>166</v>
      </c>
      <c r="D77" s="30" t="s">
        <v>166</v>
      </c>
      <c r="E77" s="30" t="s">
        <v>166</v>
      </c>
      <c r="F77" s="35">
        <f t="shared" si="4"/>
        <v>0</v>
      </c>
      <c r="G77" s="30" t="s">
        <v>166</v>
      </c>
      <c r="H77" s="30" t="s">
        <v>166</v>
      </c>
      <c r="I77" s="30" t="s">
        <v>166</v>
      </c>
      <c r="J77" s="30" t="s">
        <v>166</v>
      </c>
    </row>
    <row r="78" spans="1:14" ht="18.75" customHeight="1">
      <c r="A78" s="8" t="s">
        <v>336</v>
      </c>
      <c r="B78" s="9">
        <v>3395</v>
      </c>
      <c r="C78" s="43">
        <f>SUM(C61,C68)</f>
        <v>0</v>
      </c>
      <c r="D78" s="43">
        <f t="shared" ref="D78:J78" si="5">SUM(D61,D68)</f>
        <v>0</v>
      </c>
      <c r="E78" s="43">
        <f t="shared" si="5"/>
        <v>0</v>
      </c>
      <c r="F78" s="189">
        <f t="shared" si="4"/>
        <v>0</v>
      </c>
      <c r="G78" s="43">
        <f t="shared" si="5"/>
        <v>0</v>
      </c>
      <c r="H78" s="43">
        <f t="shared" si="5"/>
        <v>0</v>
      </c>
      <c r="I78" s="43">
        <f t="shared" si="5"/>
        <v>0</v>
      </c>
      <c r="J78" s="43">
        <f t="shared" si="5"/>
        <v>0</v>
      </c>
    </row>
    <row r="79" spans="1:14" ht="18.75" customHeight="1">
      <c r="A79" s="8" t="s">
        <v>337</v>
      </c>
      <c r="B79" s="128">
        <v>3400</v>
      </c>
      <c r="C79" s="43">
        <f t="shared" ref="C79:J79" si="6">SUM(C39,C59,C78)</f>
        <v>1632</v>
      </c>
      <c r="D79" s="43">
        <f t="shared" si="6"/>
        <v>-23050</v>
      </c>
      <c r="E79" s="43">
        <f t="shared" si="6"/>
        <v>6594</v>
      </c>
      <c r="F79" s="43">
        <f t="shared" si="6"/>
        <v>-9638</v>
      </c>
      <c r="G79" s="43">
        <f t="shared" si="6"/>
        <v>-1727</v>
      </c>
      <c r="H79" s="43">
        <f t="shared" si="6"/>
        <v>-4280</v>
      </c>
      <c r="I79" s="43">
        <f t="shared" si="6"/>
        <v>-1786</v>
      </c>
      <c r="J79" s="43">
        <f t="shared" si="6"/>
        <v>-1845</v>
      </c>
    </row>
    <row r="80" spans="1:14" ht="18.75" customHeight="1">
      <c r="A80" s="6" t="s">
        <v>338</v>
      </c>
      <c r="B80" s="74">
        <v>3405</v>
      </c>
      <c r="C80" s="78">
        <v>5478</v>
      </c>
      <c r="D80" s="79">
        <v>7729</v>
      </c>
      <c r="E80" s="79">
        <v>6241</v>
      </c>
      <c r="F80" s="194">
        <v>12835</v>
      </c>
      <c r="G80" s="79">
        <v>12835</v>
      </c>
      <c r="H80" s="79">
        <v>11108</v>
      </c>
      <c r="I80" s="79">
        <v>6828</v>
      </c>
      <c r="J80" s="79">
        <v>5042</v>
      </c>
      <c r="M80" s="109"/>
      <c r="N80" s="195"/>
    </row>
    <row r="81" spans="1:10" ht="18.75" customHeight="1">
      <c r="A81" s="26" t="s">
        <v>339</v>
      </c>
      <c r="B81" s="74">
        <v>3410</v>
      </c>
      <c r="C81" s="78"/>
      <c r="D81" s="79"/>
      <c r="E81" s="79"/>
      <c r="F81" s="35">
        <f t="shared" si="4"/>
        <v>0</v>
      </c>
      <c r="G81" s="79"/>
      <c r="H81" s="79"/>
      <c r="I81" s="79"/>
      <c r="J81" s="79"/>
    </row>
    <row r="82" spans="1:10" ht="18.75" customHeight="1">
      <c r="A82" s="6" t="s">
        <v>340</v>
      </c>
      <c r="B82" s="7">
        <v>3415</v>
      </c>
      <c r="C82" s="44">
        <f t="shared" ref="C82:J82" si="7">SUM(C80,C79,C81)</f>
        <v>7110</v>
      </c>
      <c r="D82" s="44">
        <f t="shared" si="7"/>
        <v>-15321</v>
      </c>
      <c r="E82" s="44">
        <f t="shared" si="7"/>
        <v>12835</v>
      </c>
      <c r="F82" s="44">
        <f t="shared" si="7"/>
        <v>3197</v>
      </c>
      <c r="G82" s="44">
        <f t="shared" si="7"/>
        <v>11108</v>
      </c>
      <c r="H82" s="44">
        <f t="shared" si="7"/>
        <v>6828</v>
      </c>
      <c r="I82" s="44">
        <f t="shared" si="7"/>
        <v>5042</v>
      </c>
      <c r="J82" s="44">
        <f t="shared" si="7"/>
        <v>3197</v>
      </c>
    </row>
    <row r="83" spans="1:10" ht="18.75" customHeight="1">
      <c r="A83" s="183"/>
      <c r="B83" s="1"/>
      <c r="C83" s="196"/>
      <c r="D83" s="196"/>
      <c r="E83" s="196"/>
      <c r="F83" s="196"/>
      <c r="G83" s="196"/>
      <c r="H83" s="196"/>
      <c r="I83" s="196"/>
      <c r="J83" s="196"/>
    </row>
    <row r="84" spans="1:10" ht="18.75" customHeight="1">
      <c r="A84" s="183"/>
      <c r="B84" s="1"/>
      <c r="C84" s="196"/>
      <c r="D84" s="196"/>
      <c r="E84" s="196"/>
      <c r="F84" s="196"/>
      <c r="G84" s="196"/>
      <c r="H84" s="196"/>
      <c r="I84" s="196"/>
      <c r="J84" s="196"/>
    </row>
    <row r="85" spans="1:10" ht="18.75" customHeight="1">
      <c r="A85" s="197" t="s">
        <v>438</v>
      </c>
      <c r="B85" s="1"/>
      <c r="C85" s="315" t="s">
        <v>144</v>
      </c>
      <c r="D85" s="316"/>
      <c r="E85" s="316"/>
      <c r="F85" s="316"/>
      <c r="G85" s="11"/>
      <c r="H85" s="219" t="s">
        <v>418</v>
      </c>
      <c r="I85" s="219"/>
      <c r="J85" s="219"/>
    </row>
    <row r="86" spans="1:10" ht="18.75" customHeight="1">
      <c r="A86" s="172"/>
      <c r="B86" s="3"/>
      <c r="C86" s="230" t="s">
        <v>145</v>
      </c>
      <c r="D86" s="230"/>
      <c r="E86" s="230"/>
      <c r="F86" s="230"/>
      <c r="G86" s="15"/>
      <c r="H86" s="219"/>
      <c r="I86" s="219"/>
      <c r="J86" s="219"/>
    </row>
    <row r="87" spans="1:10" ht="18.75" customHeight="1"/>
    <row r="88" spans="1:10" ht="18.75" customHeight="1"/>
  </sheetData>
  <mergeCells count="15">
    <mergeCell ref="C86:F86"/>
    <mergeCell ref="H86:J86"/>
    <mergeCell ref="A1:J1"/>
    <mergeCell ref="A2:A3"/>
    <mergeCell ref="B2:B3"/>
    <mergeCell ref="C2:C3"/>
    <mergeCell ref="D2:D3"/>
    <mergeCell ref="E2:E3"/>
    <mergeCell ref="F2:F3"/>
    <mergeCell ref="G2:J2"/>
    <mergeCell ref="C5:J5"/>
    <mergeCell ref="C40:J40"/>
    <mergeCell ref="C60:J60"/>
    <mergeCell ref="C85:F85"/>
    <mergeCell ref="H85:J85"/>
  </mergeCells>
  <pageMargins left="1.1023622047244095" right="0.31496062992125984" top="0.33" bottom="0.3" header="0.31496062992125984" footer="0.31496062992125984"/>
  <pageSetup paperSize="9" scale="56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opLeftCell="A4" zoomScale="55" zoomScaleNormal="55" zoomScaleSheetLayoutView="48" workbookViewId="0">
      <selection activeCell="A40" sqref="A40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09" t="s">
        <v>341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 ht="18.7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282" t="s">
        <v>342</v>
      </c>
      <c r="M3" s="282"/>
    </row>
    <row r="4" spans="1:13" ht="27.75" customHeight="1">
      <c r="A4" s="278" t="s">
        <v>23</v>
      </c>
      <c r="B4" s="279"/>
      <c r="C4" s="279"/>
      <c r="D4" s="280"/>
      <c r="E4" s="213" t="s">
        <v>24</v>
      </c>
      <c r="F4" s="213" t="s">
        <v>430</v>
      </c>
      <c r="G4" s="213" t="s">
        <v>431</v>
      </c>
      <c r="H4" s="277" t="s">
        <v>432</v>
      </c>
      <c r="I4" s="213" t="s">
        <v>435</v>
      </c>
      <c r="J4" s="213" t="s">
        <v>159</v>
      </c>
      <c r="K4" s="213"/>
      <c r="L4" s="213"/>
      <c r="M4" s="213"/>
    </row>
    <row r="5" spans="1:13" ht="64.5" customHeight="1">
      <c r="A5" s="281"/>
      <c r="B5" s="282"/>
      <c r="C5" s="282"/>
      <c r="D5" s="283"/>
      <c r="E5" s="213"/>
      <c r="F5" s="213"/>
      <c r="G5" s="213"/>
      <c r="H5" s="277"/>
      <c r="I5" s="213"/>
      <c r="J5" s="165" t="s">
        <v>161</v>
      </c>
      <c r="K5" s="165" t="s">
        <v>162</v>
      </c>
      <c r="L5" s="165" t="s">
        <v>163</v>
      </c>
      <c r="M5" s="165" t="s">
        <v>164</v>
      </c>
    </row>
    <row r="6" spans="1:13" s="66" customFormat="1" ht="18.75" customHeight="1">
      <c r="A6" s="252">
        <v>1</v>
      </c>
      <c r="B6" s="253"/>
      <c r="C6" s="253"/>
      <c r="D6" s="317"/>
      <c r="E6" s="147">
        <v>2</v>
      </c>
      <c r="F6" s="147">
        <v>3</v>
      </c>
      <c r="G6" s="147">
        <v>4</v>
      </c>
      <c r="H6" s="147">
        <v>5</v>
      </c>
      <c r="I6" s="147">
        <v>6</v>
      </c>
      <c r="J6" s="147">
        <v>7</v>
      </c>
      <c r="K6" s="147">
        <v>8</v>
      </c>
      <c r="L6" s="147">
        <v>9</v>
      </c>
      <c r="M6" s="147">
        <v>10</v>
      </c>
    </row>
    <row r="7" spans="1:13" ht="44.25" customHeight="1">
      <c r="A7" s="297" t="s">
        <v>343</v>
      </c>
      <c r="B7" s="298"/>
      <c r="C7" s="298"/>
      <c r="D7" s="299"/>
      <c r="E7" s="67">
        <v>4000</v>
      </c>
      <c r="F7" s="43">
        <f>SUM(F8:F13)</f>
        <v>12703</v>
      </c>
      <c r="G7" s="43">
        <f>SUM(G8:G13)</f>
        <v>17197</v>
      </c>
      <c r="H7" s="43">
        <f>SUM(H8:H13)</f>
        <v>13044</v>
      </c>
      <c r="I7" s="45">
        <f t="shared" ref="I7:I13" si="0">SUM(J7:M7)</f>
        <v>6782</v>
      </c>
      <c r="J7" s="43">
        <f>SUM(J8:J13)</f>
        <v>40</v>
      </c>
      <c r="K7" s="43">
        <f>SUM(K8:K13)</f>
        <v>6582</v>
      </c>
      <c r="L7" s="43">
        <f>SUM(L8:L13)</f>
        <v>90</v>
      </c>
      <c r="M7" s="43">
        <f>SUM(M8:M13)</f>
        <v>70</v>
      </c>
    </row>
    <row r="8" spans="1:13" ht="18.75" customHeight="1">
      <c r="A8" s="291" t="s">
        <v>344</v>
      </c>
      <c r="B8" s="292"/>
      <c r="C8" s="292"/>
      <c r="D8" s="293"/>
      <c r="E8" s="63" t="s">
        <v>345</v>
      </c>
      <c r="F8" s="30"/>
      <c r="G8" s="30"/>
      <c r="H8" s="30"/>
      <c r="I8" s="35">
        <f t="shared" si="0"/>
        <v>0</v>
      </c>
      <c r="J8" s="30"/>
      <c r="K8" s="30"/>
      <c r="L8" s="30"/>
      <c r="M8" s="30"/>
    </row>
    <row r="9" spans="1:13" ht="18.75" customHeight="1">
      <c r="A9" s="291" t="s">
        <v>346</v>
      </c>
      <c r="B9" s="292"/>
      <c r="C9" s="292"/>
      <c r="D9" s="293"/>
      <c r="E9" s="62">
        <v>4020</v>
      </c>
      <c r="F9" s="30"/>
      <c r="G9" s="30">
        <v>25</v>
      </c>
      <c r="H9" s="30"/>
      <c r="I9" s="35">
        <f t="shared" si="0"/>
        <v>100</v>
      </c>
      <c r="J9" s="30">
        <v>10</v>
      </c>
      <c r="K9" s="30">
        <v>30</v>
      </c>
      <c r="L9" s="30">
        <v>30</v>
      </c>
      <c r="M9" s="30">
        <v>30</v>
      </c>
    </row>
    <row r="10" spans="1:13" ht="18.75" customHeight="1">
      <c r="A10" s="291" t="s">
        <v>347</v>
      </c>
      <c r="B10" s="292"/>
      <c r="C10" s="292"/>
      <c r="D10" s="293"/>
      <c r="E10" s="63">
        <v>4030</v>
      </c>
      <c r="F10" s="30">
        <v>278</v>
      </c>
      <c r="G10" s="30">
        <v>50</v>
      </c>
      <c r="H10" s="30">
        <v>98</v>
      </c>
      <c r="I10" s="35">
        <f t="shared" si="0"/>
        <v>200</v>
      </c>
      <c r="J10" s="30">
        <v>30</v>
      </c>
      <c r="K10" s="30">
        <v>70</v>
      </c>
      <c r="L10" s="30">
        <v>60</v>
      </c>
      <c r="M10" s="30">
        <v>40</v>
      </c>
    </row>
    <row r="11" spans="1:13" ht="18.75" customHeight="1">
      <c r="A11" s="291" t="s">
        <v>348</v>
      </c>
      <c r="B11" s="292"/>
      <c r="C11" s="292"/>
      <c r="D11" s="293"/>
      <c r="E11" s="62">
        <v>4040</v>
      </c>
      <c r="F11" s="30"/>
      <c r="G11" s="30"/>
      <c r="H11" s="30"/>
      <c r="I11" s="35">
        <f t="shared" si="0"/>
        <v>0</v>
      </c>
      <c r="J11" s="30"/>
      <c r="K11" s="30"/>
      <c r="L11" s="30"/>
      <c r="M11" s="30"/>
    </row>
    <row r="12" spans="1:13" ht="18.75" customHeight="1">
      <c r="A12" s="291" t="s">
        <v>349</v>
      </c>
      <c r="B12" s="292"/>
      <c r="C12" s="292"/>
      <c r="D12" s="293"/>
      <c r="E12" s="63">
        <v>4050</v>
      </c>
      <c r="F12" s="30">
        <v>12175</v>
      </c>
      <c r="G12" s="30">
        <v>17122</v>
      </c>
      <c r="H12" s="30">
        <v>12946</v>
      </c>
      <c r="I12" s="35">
        <f t="shared" si="0"/>
        <v>6482</v>
      </c>
      <c r="J12" s="30"/>
      <c r="K12" s="30">
        <v>6482</v>
      </c>
      <c r="L12" s="30"/>
      <c r="M12" s="30"/>
    </row>
    <row r="13" spans="1:13" ht="18.75" customHeight="1">
      <c r="A13" s="291" t="s">
        <v>350</v>
      </c>
      <c r="B13" s="292"/>
      <c r="C13" s="292"/>
      <c r="D13" s="293"/>
      <c r="E13" s="64">
        <v>4060</v>
      </c>
      <c r="F13" s="30">
        <v>250</v>
      </c>
      <c r="G13" s="30"/>
      <c r="H13" s="30"/>
      <c r="I13" s="35">
        <f t="shared" si="0"/>
        <v>0</v>
      </c>
      <c r="J13" s="30"/>
      <c r="K13" s="30"/>
      <c r="L13" s="30"/>
      <c r="M13" s="30"/>
    </row>
    <row r="14" spans="1:13" ht="15" customHeight="1">
      <c r="A14" s="59"/>
      <c r="B14" s="59"/>
      <c r="C14" s="59"/>
      <c r="D14" s="59"/>
      <c r="E14" s="58"/>
      <c r="F14" s="60"/>
      <c r="G14" s="61"/>
      <c r="H14" s="61"/>
      <c r="I14" s="60"/>
      <c r="J14" s="61"/>
      <c r="K14" s="61"/>
      <c r="L14" s="61"/>
      <c r="M14" s="61"/>
    </row>
    <row r="15" spans="1:13" ht="15" customHeight="1">
      <c r="A15" s="59"/>
      <c r="B15" s="59"/>
      <c r="C15" s="59"/>
      <c r="D15" s="59"/>
      <c r="E15" s="58"/>
      <c r="F15" s="60"/>
      <c r="G15" s="61"/>
      <c r="H15" s="61"/>
      <c r="I15" s="60"/>
      <c r="J15" s="61"/>
      <c r="K15" s="61"/>
      <c r="L15" s="61"/>
      <c r="M15" s="61"/>
    </row>
    <row r="16" spans="1:13" ht="15" customHeight="1">
      <c r="A16" s="197" t="s">
        <v>438</v>
      </c>
      <c r="B16" s="95"/>
      <c r="C16" s="220" t="s">
        <v>144</v>
      </c>
      <c r="D16" s="220"/>
      <c r="E16" s="220"/>
      <c r="F16" s="220"/>
      <c r="G16" s="220"/>
      <c r="H16" s="220"/>
      <c r="I16" s="220"/>
      <c r="J16" s="97"/>
      <c r="K16" s="219" t="s">
        <v>418</v>
      </c>
      <c r="L16" s="219"/>
      <c r="M16" s="219"/>
    </row>
    <row r="17" spans="1:13" ht="15" customHeight="1">
      <c r="A17" s="187"/>
      <c r="B17" s="23"/>
      <c r="C17" s="218" t="s">
        <v>351</v>
      </c>
      <c r="D17" s="218"/>
      <c r="E17" s="218"/>
      <c r="F17" s="218"/>
      <c r="G17" s="218"/>
      <c r="H17" s="218"/>
      <c r="I17" s="218"/>
      <c r="J17" s="96"/>
      <c r="K17" s="219"/>
      <c r="L17" s="219"/>
      <c r="M17" s="219"/>
    </row>
    <row r="18" spans="1:13" ht="15" customHeight="1">
      <c r="A18" s="59"/>
      <c r="B18" s="59"/>
      <c r="C18" s="59"/>
      <c r="D18" s="59"/>
      <c r="E18" s="58"/>
      <c r="F18" s="60"/>
      <c r="G18" s="61"/>
      <c r="H18" s="61"/>
      <c r="I18" s="60"/>
      <c r="J18" s="61"/>
      <c r="K18" s="61"/>
      <c r="L18" s="61"/>
      <c r="M18" s="61"/>
    </row>
    <row r="19" spans="1:13" ht="15" customHeight="1">
      <c r="A19" s="59"/>
      <c r="B19" s="59"/>
      <c r="C19" s="59"/>
      <c r="D19" s="59"/>
      <c r="E19" s="58"/>
      <c r="F19" s="60"/>
      <c r="G19" s="61"/>
      <c r="H19" s="61"/>
      <c r="I19" s="60"/>
      <c r="J19" s="61"/>
      <c r="K19" s="61"/>
      <c r="L19" s="61"/>
      <c r="M19" s="61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25" t="s">
        <v>352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5"/>
      <c r="L21" s="325"/>
      <c r="M21" s="325"/>
    </row>
    <row r="22" spans="1:13" ht="20.25" customHeight="1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</row>
    <row r="23" spans="1:13" ht="20.25" customHeight="1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</row>
    <row r="24" spans="1:13" ht="50.25" customHeight="1">
      <c r="A24" s="310" t="s">
        <v>353</v>
      </c>
      <c r="B24" s="320" t="s">
        <v>354</v>
      </c>
      <c r="C24" s="321"/>
      <c r="D24" s="322"/>
      <c r="E24" s="318" t="s">
        <v>355</v>
      </c>
      <c r="F24" s="320" t="s">
        <v>356</v>
      </c>
      <c r="G24" s="321"/>
      <c r="H24" s="321"/>
      <c r="I24" s="321"/>
      <c r="J24" s="322"/>
      <c r="K24" s="324" t="s">
        <v>357</v>
      </c>
      <c r="L24" s="324"/>
      <c r="M24" s="324"/>
    </row>
    <row r="25" spans="1:13" ht="30" customHeight="1">
      <c r="A25" s="326"/>
      <c r="B25" s="318" t="s">
        <v>157</v>
      </c>
      <c r="C25" s="320" t="s">
        <v>358</v>
      </c>
      <c r="D25" s="322"/>
      <c r="E25" s="323"/>
      <c r="F25" s="318" t="s">
        <v>359</v>
      </c>
      <c r="G25" s="318" t="s">
        <v>360</v>
      </c>
      <c r="H25" s="318" t="s">
        <v>361</v>
      </c>
      <c r="I25" s="318" t="s">
        <v>362</v>
      </c>
      <c r="J25" s="318" t="s">
        <v>363</v>
      </c>
      <c r="K25" s="318" t="s">
        <v>157</v>
      </c>
      <c r="L25" s="320" t="s">
        <v>358</v>
      </c>
      <c r="M25" s="322"/>
    </row>
    <row r="26" spans="1:13" ht="106.5" customHeight="1">
      <c r="A26" s="311"/>
      <c r="B26" s="319"/>
      <c r="C26" s="173" t="s">
        <v>359</v>
      </c>
      <c r="D26" s="173" t="s">
        <v>364</v>
      </c>
      <c r="E26" s="319"/>
      <c r="F26" s="319"/>
      <c r="G26" s="319"/>
      <c r="H26" s="319"/>
      <c r="I26" s="319"/>
      <c r="J26" s="319"/>
      <c r="K26" s="319"/>
      <c r="L26" s="173" t="s">
        <v>359</v>
      </c>
      <c r="M26" s="173" t="s">
        <v>364</v>
      </c>
    </row>
    <row r="27" spans="1:13" ht="18.75" customHeight="1">
      <c r="A27" s="164">
        <v>1</v>
      </c>
      <c r="B27" s="173">
        <v>2</v>
      </c>
      <c r="C27" s="173">
        <v>3</v>
      </c>
      <c r="D27" s="173">
        <v>4</v>
      </c>
      <c r="E27" s="173">
        <v>5</v>
      </c>
      <c r="F27" s="173">
        <v>6</v>
      </c>
      <c r="G27" s="173">
        <v>7</v>
      </c>
      <c r="H27" s="173">
        <v>8</v>
      </c>
      <c r="I27" s="173">
        <v>9</v>
      </c>
      <c r="J27" s="173">
        <v>10</v>
      </c>
      <c r="K27" s="173">
        <v>11</v>
      </c>
      <c r="L27" s="173">
        <v>12</v>
      </c>
      <c r="M27" s="173">
        <v>13</v>
      </c>
    </row>
    <row r="28" spans="1:13" ht="42.75" customHeight="1">
      <c r="A28" s="168" t="s">
        <v>365</v>
      </c>
      <c r="B28" s="43">
        <f>SUM(C28,D28)</f>
        <v>0</v>
      </c>
      <c r="C28" s="68"/>
      <c r="D28" s="68"/>
      <c r="E28" s="68"/>
      <c r="F28" s="42" t="s">
        <v>166</v>
      </c>
      <c r="G28" s="87"/>
      <c r="H28" s="42" t="s">
        <v>166</v>
      </c>
      <c r="I28" s="87"/>
      <c r="J28" s="42"/>
      <c r="K28" s="43">
        <f>SUM(L28,M28)</f>
        <v>0</v>
      </c>
      <c r="L28" s="43">
        <f>SUM(C28,E28,F28,I28)</f>
        <v>0</v>
      </c>
      <c r="M28" s="43">
        <f>SUM(D28,G28,H28,J28)</f>
        <v>0</v>
      </c>
    </row>
    <row r="29" spans="1:13" ht="18.75" customHeight="1">
      <c r="A29" s="17"/>
      <c r="B29" s="179">
        <f t="shared" ref="B29:B36" si="1">SUM(C29,D29)</f>
        <v>0</v>
      </c>
      <c r="C29" s="31"/>
      <c r="D29" s="31"/>
      <c r="E29" s="31"/>
      <c r="F29" s="30" t="s">
        <v>166</v>
      </c>
      <c r="G29" s="93"/>
      <c r="H29" s="30" t="s">
        <v>166</v>
      </c>
      <c r="I29" s="93"/>
      <c r="J29" s="30"/>
      <c r="K29" s="84">
        <f t="shared" ref="K29:K36" si="2">SUM(L29,M29)</f>
        <v>0</v>
      </c>
      <c r="L29" s="84">
        <f t="shared" ref="L29:L36" si="3">SUM(C29,E29,F29,I29)</f>
        <v>0</v>
      </c>
      <c r="M29" s="84">
        <f t="shared" ref="M29:M36" si="4">SUM(D29,G29,H29,J29)</f>
        <v>0</v>
      </c>
    </row>
    <row r="30" spans="1:13" ht="18.75" customHeight="1">
      <c r="A30" s="17"/>
      <c r="B30" s="179">
        <f t="shared" si="1"/>
        <v>0</v>
      </c>
      <c r="C30" s="65"/>
      <c r="D30" s="65"/>
      <c r="E30" s="65"/>
      <c r="F30" s="30" t="s">
        <v>166</v>
      </c>
      <c r="G30" s="88"/>
      <c r="H30" s="30" t="s">
        <v>166</v>
      </c>
      <c r="I30" s="88"/>
      <c r="J30" s="30"/>
      <c r="K30" s="84">
        <f t="shared" si="2"/>
        <v>0</v>
      </c>
      <c r="L30" s="84">
        <f t="shared" si="3"/>
        <v>0</v>
      </c>
      <c r="M30" s="84">
        <f t="shared" si="4"/>
        <v>0</v>
      </c>
    </row>
    <row r="31" spans="1:13" ht="43.5" customHeight="1">
      <c r="A31" s="168" t="s">
        <v>366</v>
      </c>
      <c r="B31" s="44">
        <f t="shared" si="1"/>
        <v>0</v>
      </c>
      <c r="C31" s="68"/>
      <c r="D31" s="68"/>
      <c r="E31" s="68"/>
      <c r="F31" s="42" t="s">
        <v>166</v>
      </c>
      <c r="G31" s="87"/>
      <c r="H31" s="42" t="s">
        <v>166</v>
      </c>
      <c r="I31" s="87"/>
      <c r="J31" s="42"/>
      <c r="K31" s="43">
        <f t="shared" si="2"/>
        <v>0</v>
      </c>
      <c r="L31" s="43">
        <f t="shared" si="3"/>
        <v>0</v>
      </c>
      <c r="M31" s="43">
        <f t="shared" si="4"/>
        <v>0</v>
      </c>
    </row>
    <row r="32" spans="1:13" ht="18.75" customHeight="1">
      <c r="A32" s="17"/>
      <c r="B32" s="179">
        <f t="shared" si="1"/>
        <v>0</v>
      </c>
      <c r="C32" s="65"/>
      <c r="D32" s="65"/>
      <c r="E32" s="65"/>
      <c r="F32" s="30" t="s">
        <v>166</v>
      </c>
      <c r="G32" s="88"/>
      <c r="H32" s="30" t="s">
        <v>166</v>
      </c>
      <c r="I32" s="88"/>
      <c r="J32" s="30"/>
      <c r="K32" s="84">
        <f t="shared" si="2"/>
        <v>0</v>
      </c>
      <c r="L32" s="84">
        <f t="shared" si="3"/>
        <v>0</v>
      </c>
      <c r="M32" s="84">
        <f t="shared" si="4"/>
        <v>0</v>
      </c>
    </row>
    <row r="33" spans="1:13" ht="18.75" customHeight="1">
      <c r="A33" s="17"/>
      <c r="B33" s="179">
        <f t="shared" si="1"/>
        <v>0</v>
      </c>
      <c r="C33" s="65"/>
      <c r="D33" s="65"/>
      <c r="E33" s="65"/>
      <c r="F33" s="30" t="s">
        <v>166</v>
      </c>
      <c r="G33" s="88"/>
      <c r="H33" s="30" t="s">
        <v>166</v>
      </c>
      <c r="I33" s="88"/>
      <c r="J33" s="30"/>
      <c r="K33" s="84">
        <f t="shared" si="2"/>
        <v>0</v>
      </c>
      <c r="L33" s="84">
        <f t="shared" si="3"/>
        <v>0</v>
      </c>
      <c r="M33" s="84">
        <f t="shared" si="4"/>
        <v>0</v>
      </c>
    </row>
    <row r="34" spans="1:13" ht="42" customHeight="1">
      <c r="A34" s="168" t="s">
        <v>367</v>
      </c>
      <c r="B34" s="43">
        <f t="shared" si="1"/>
        <v>0</v>
      </c>
      <c r="C34" s="68"/>
      <c r="D34" s="68"/>
      <c r="E34" s="68"/>
      <c r="F34" s="42" t="s">
        <v>166</v>
      </c>
      <c r="G34" s="87"/>
      <c r="H34" s="42" t="s">
        <v>166</v>
      </c>
      <c r="I34" s="87"/>
      <c r="J34" s="42"/>
      <c r="K34" s="43">
        <f t="shared" si="2"/>
        <v>0</v>
      </c>
      <c r="L34" s="43">
        <f t="shared" si="3"/>
        <v>0</v>
      </c>
      <c r="M34" s="43">
        <f t="shared" si="4"/>
        <v>0</v>
      </c>
    </row>
    <row r="35" spans="1:13" ht="18.75" customHeight="1">
      <c r="A35" s="17"/>
      <c r="B35" s="179">
        <f t="shared" si="1"/>
        <v>0</v>
      </c>
      <c r="C35" s="65"/>
      <c r="D35" s="65"/>
      <c r="E35" s="65"/>
      <c r="F35" s="30" t="s">
        <v>166</v>
      </c>
      <c r="G35" s="88"/>
      <c r="H35" s="30" t="s">
        <v>166</v>
      </c>
      <c r="I35" s="88"/>
      <c r="J35" s="30"/>
      <c r="K35" s="84">
        <f t="shared" si="2"/>
        <v>0</v>
      </c>
      <c r="L35" s="84">
        <f t="shared" si="3"/>
        <v>0</v>
      </c>
      <c r="M35" s="84">
        <f t="shared" si="4"/>
        <v>0</v>
      </c>
    </row>
    <row r="36" spans="1:13" ht="18.75" customHeight="1">
      <c r="A36" s="17"/>
      <c r="B36" s="179">
        <f t="shared" si="1"/>
        <v>0</v>
      </c>
      <c r="C36" s="65"/>
      <c r="D36" s="65"/>
      <c r="E36" s="65"/>
      <c r="F36" s="30" t="s">
        <v>166</v>
      </c>
      <c r="G36" s="88"/>
      <c r="H36" s="30" t="s">
        <v>166</v>
      </c>
      <c r="I36" s="88"/>
      <c r="J36" s="30"/>
      <c r="K36" s="84">
        <f t="shared" si="2"/>
        <v>0</v>
      </c>
      <c r="L36" s="84">
        <f t="shared" si="3"/>
        <v>0</v>
      </c>
      <c r="M36" s="84">
        <f t="shared" si="4"/>
        <v>0</v>
      </c>
    </row>
    <row r="37" spans="1:13" ht="25.5" customHeight="1">
      <c r="A37" s="168" t="s">
        <v>157</v>
      </c>
      <c r="B37" s="43">
        <f>SUM(B28,B31,B34)</f>
        <v>0</v>
      </c>
      <c r="C37" s="43">
        <f t="shared" ref="C37:M37" si="5">SUM(C28,C31,C34)</f>
        <v>0</v>
      </c>
      <c r="D37" s="43">
        <f t="shared" si="5"/>
        <v>0</v>
      </c>
      <c r="E37" s="43">
        <f t="shared" si="5"/>
        <v>0</v>
      </c>
      <c r="F37" s="43">
        <f t="shared" si="5"/>
        <v>0</v>
      </c>
      <c r="G37" s="43">
        <f t="shared" si="5"/>
        <v>0</v>
      </c>
      <c r="H37" s="43">
        <f t="shared" si="5"/>
        <v>0</v>
      </c>
      <c r="I37" s="43">
        <f t="shared" si="5"/>
        <v>0</v>
      </c>
      <c r="J37" s="43">
        <f t="shared" si="5"/>
        <v>0</v>
      </c>
      <c r="K37" s="43">
        <f t="shared" si="5"/>
        <v>0</v>
      </c>
      <c r="L37" s="43">
        <f t="shared" si="5"/>
        <v>0</v>
      </c>
      <c r="M37" s="43">
        <f t="shared" si="5"/>
        <v>0</v>
      </c>
    </row>
    <row r="38" spans="1:13" ht="18.75" customHeight="1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</row>
    <row r="39" spans="1:13" ht="18.75" customHeight="1">
      <c r="A39" s="59"/>
      <c r="B39" s="59"/>
      <c r="C39" s="59"/>
      <c r="D39" s="59"/>
      <c r="E39" s="58"/>
      <c r="F39" s="60"/>
      <c r="G39" s="61"/>
      <c r="H39" s="61"/>
      <c r="I39" s="60"/>
      <c r="J39" s="61"/>
      <c r="K39" s="61"/>
      <c r="L39" s="61"/>
      <c r="M39" s="61"/>
    </row>
    <row r="40" spans="1:13" ht="18.75" customHeight="1">
      <c r="A40" s="197" t="s">
        <v>438</v>
      </c>
      <c r="B40" s="95"/>
      <c r="C40" s="220" t="s">
        <v>144</v>
      </c>
      <c r="D40" s="220"/>
      <c r="E40" s="220"/>
      <c r="F40" s="220"/>
      <c r="G40" s="220"/>
      <c r="H40" s="220"/>
      <c r="I40" s="220"/>
      <c r="J40" s="97"/>
      <c r="K40" s="327" t="s">
        <v>418</v>
      </c>
      <c r="L40" s="327"/>
      <c r="M40" s="327"/>
    </row>
    <row r="41" spans="1:13" ht="20.25" customHeight="1">
      <c r="A41" s="187"/>
      <c r="B41" s="23"/>
      <c r="C41" s="218" t="s">
        <v>351</v>
      </c>
      <c r="D41" s="218"/>
      <c r="E41" s="218"/>
      <c r="F41" s="218"/>
      <c r="G41" s="218"/>
      <c r="H41" s="218"/>
      <c r="I41" s="218"/>
      <c r="J41" s="96"/>
      <c r="K41" s="219"/>
      <c r="L41" s="219"/>
      <c r="M41" s="219"/>
    </row>
  </sheetData>
  <mergeCells count="40">
    <mergeCell ref="C40:I40"/>
    <mergeCell ref="C41:I41"/>
    <mergeCell ref="K41:M41"/>
    <mergeCell ref="B25:B26"/>
    <mergeCell ref="J25:J26"/>
    <mergeCell ref="K40:M40"/>
    <mergeCell ref="C17:I17"/>
    <mergeCell ref="K25:K26"/>
    <mergeCell ref="K17:M17"/>
    <mergeCell ref="K16:M16"/>
    <mergeCell ref="B24:D24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A21:M21"/>
    <mergeCell ref="A24:A26"/>
    <mergeCell ref="A11:D11"/>
    <mergeCell ref="A7:D7"/>
    <mergeCell ref="A8:D8"/>
    <mergeCell ref="C16:I16"/>
    <mergeCell ref="A12:D12"/>
    <mergeCell ref="A13:D13"/>
    <mergeCell ref="A6:D6"/>
    <mergeCell ref="A9:D9"/>
    <mergeCell ref="A10:D10"/>
    <mergeCell ref="A2:M2"/>
    <mergeCell ref="A4:D5"/>
    <mergeCell ref="G4:G5"/>
    <mergeCell ref="H4:H5"/>
    <mergeCell ref="I4:I5"/>
    <mergeCell ref="J4:M4"/>
    <mergeCell ref="E4:E5"/>
    <mergeCell ref="L3:M3"/>
    <mergeCell ref="F4:F5"/>
  </mergeCells>
  <pageMargins left="1.1811023622047245" right="0.19685039370078741" top="0.33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7"/>
  <sheetViews>
    <sheetView zoomScale="50" zoomScaleNormal="50" zoomScaleSheetLayoutView="50" workbookViewId="0">
      <selection activeCell="AA42" sqref="AA42:AC42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2"/>
      <c r="Q2" s="80"/>
      <c r="R2" s="80"/>
      <c r="S2" s="80"/>
      <c r="T2" s="80"/>
      <c r="U2" s="80"/>
      <c r="V2" s="2"/>
      <c r="W2" s="2"/>
      <c r="X2" s="2"/>
      <c r="Y2" s="2"/>
      <c r="Z2" s="2"/>
      <c r="AA2" s="2"/>
      <c r="AB2" s="2"/>
      <c r="AC2" s="2"/>
      <c r="AD2" s="2"/>
      <c r="AE2" s="80"/>
    </row>
    <row r="3" spans="1:31" ht="18.75">
      <c r="A3" s="309" t="s">
        <v>368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</row>
    <row r="4" spans="1:31" ht="18.7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</row>
    <row r="5" spans="1:31" ht="18.75">
      <c r="A5" s="81"/>
      <c r="B5" s="81"/>
      <c r="C5" s="81"/>
      <c r="D5" s="81"/>
      <c r="E5" s="81"/>
      <c r="F5" s="81"/>
      <c r="G5" s="81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81"/>
      <c r="W5" s="2"/>
      <c r="X5" s="2"/>
      <c r="Y5" s="2"/>
      <c r="Z5" s="2"/>
      <c r="AA5" s="2"/>
      <c r="AB5" s="2"/>
      <c r="AC5" s="2"/>
      <c r="AD5" s="2"/>
      <c r="AE5" s="82" t="s">
        <v>342</v>
      </c>
    </row>
    <row r="6" spans="1:31" ht="50.25" customHeight="1">
      <c r="A6" s="213" t="s">
        <v>369</v>
      </c>
      <c r="B6" s="331" t="s">
        <v>370</v>
      </c>
      <c r="C6" s="332"/>
      <c r="D6" s="332"/>
      <c r="E6" s="332"/>
      <c r="F6" s="333"/>
      <c r="G6" s="213" t="s">
        <v>371</v>
      </c>
      <c r="H6" s="213"/>
      <c r="I6" s="213"/>
      <c r="J6" s="213"/>
      <c r="K6" s="213"/>
      <c r="L6" s="213" t="s">
        <v>372</v>
      </c>
      <c r="M6" s="213"/>
      <c r="N6" s="213"/>
      <c r="O6" s="213"/>
      <c r="P6" s="213"/>
      <c r="Q6" s="213" t="s">
        <v>373</v>
      </c>
      <c r="R6" s="213"/>
      <c r="S6" s="213"/>
      <c r="T6" s="213"/>
      <c r="U6" s="213"/>
      <c r="V6" s="213" t="s">
        <v>374</v>
      </c>
      <c r="W6" s="213"/>
      <c r="X6" s="213"/>
      <c r="Y6" s="213"/>
      <c r="Z6" s="213"/>
      <c r="AA6" s="213" t="s">
        <v>157</v>
      </c>
      <c r="AB6" s="213"/>
      <c r="AC6" s="213"/>
      <c r="AD6" s="213"/>
      <c r="AE6" s="213"/>
    </row>
    <row r="7" spans="1:31" ht="29.25" customHeight="1">
      <c r="A7" s="213"/>
      <c r="B7" s="334"/>
      <c r="C7" s="335"/>
      <c r="D7" s="335"/>
      <c r="E7" s="335"/>
      <c r="F7" s="336"/>
      <c r="G7" s="213" t="s">
        <v>375</v>
      </c>
      <c r="H7" s="213" t="s">
        <v>376</v>
      </c>
      <c r="I7" s="213"/>
      <c r="J7" s="213"/>
      <c r="K7" s="213"/>
      <c r="L7" s="213" t="s">
        <v>375</v>
      </c>
      <c r="M7" s="213" t="s">
        <v>376</v>
      </c>
      <c r="N7" s="213"/>
      <c r="O7" s="213"/>
      <c r="P7" s="213"/>
      <c r="Q7" s="213" t="s">
        <v>375</v>
      </c>
      <c r="R7" s="213" t="s">
        <v>376</v>
      </c>
      <c r="S7" s="213"/>
      <c r="T7" s="213"/>
      <c r="U7" s="213"/>
      <c r="V7" s="213" t="s">
        <v>375</v>
      </c>
      <c r="W7" s="213" t="s">
        <v>376</v>
      </c>
      <c r="X7" s="213"/>
      <c r="Y7" s="213"/>
      <c r="Z7" s="213"/>
      <c r="AA7" s="213" t="s">
        <v>375</v>
      </c>
      <c r="AB7" s="213" t="s">
        <v>376</v>
      </c>
      <c r="AC7" s="213"/>
      <c r="AD7" s="213"/>
      <c r="AE7" s="213"/>
    </row>
    <row r="8" spans="1:31" ht="26.25" customHeight="1">
      <c r="A8" s="213"/>
      <c r="B8" s="337"/>
      <c r="C8" s="338"/>
      <c r="D8" s="338"/>
      <c r="E8" s="338"/>
      <c r="F8" s="339"/>
      <c r="G8" s="213"/>
      <c r="H8" s="147" t="s">
        <v>377</v>
      </c>
      <c r="I8" s="147" t="s">
        <v>378</v>
      </c>
      <c r="J8" s="147" t="s">
        <v>379</v>
      </c>
      <c r="K8" s="147" t="s">
        <v>164</v>
      </c>
      <c r="L8" s="213"/>
      <c r="M8" s="147" t="s">
        <v>377</v>
      </c>
      <c r="N8" s="147" t="s">
        <v>378</v>
      </c>
      <c r="O8" s="147" t="s">
        <v>379</v>
      </c>
      <c r="P8" s="147" t="s">
        <v>164</v>
      </c>
      <c r="Q8" s="213"/>
      <c r="R8" s="147" t="s">
        <v>377</v>
      </c>
      <c r="S8" s="147" t="s">
        <v>378</v>
      </c>
      <c r="T8" s="147" t="s">
        <v>379</v>
      </c>
      <c r="U8" s="147" t="s">
        <v>164</v>
      </c>
      <c r="V8" s="213"/>
      <c r="W8" s="147" t="s">
        <v>377</v>
      </c>
      <c r="X8" s="147" t="s">
        <v>378</v>
      </c>
      <c r="Y8" s="147" t="s">
        <v>379</v>
      </c>
      <c r="Z8" s="147" t="s">
        <v>164</v>
      </c>
      <c r="AA8" s="213"/>
      <c r="AB8" s="147" t="s">
        <v>377</v>
      </c>
      <c r="AC8" s="147" t="s">
        <v>378</v>
      </c>
      <c r="AD8" s="147" t="s">
        <v>379</v>
      </c>
      <c r="AE8" s="147" t="s">
        <v>164</v>
      </c>
    </row>
    <row r="9" spans="1:31" ht="18.75" customHeight="1">
      <c r="A9" s="147">
        <v>1</v>
      </c>
      <c r="B9" s="213">
        <v>2</v>
      </c>
      <c r="C9" s="213"/>
      <c r="D9" s="213"/>
      <c r="E9" s="213"/>
      <c r="F9" s="213"/>
      <c r="G9" s="147">
        <v>3</v>
      </c>
      <c r="H9" s="147">
        <v>4</v>
      </c>
      <c r="I9" s="147">
        <v>5</v>
      </c>
      <c r="J9" s="147">
        <v>6</v>
      </c>
      <c r="K9" s="147">
        <v>7</v>
      </c>
      <c r="L9" s="147">
        <v>8</v>
      </c>
      <c r="M9" s="147">
        <v>9</v>
      </c>
      <c r="N9" s="147">
        <v>10</v>
      </c>
      <c r="O9" s="147">
        <v>11</v>
      </c>
      <c r="P9" s="147">
        <v>12</v>
      </c>
      <c r="Q9" s="147">
        <v>13</v>
      </c>
      <c r="R9" s="147">
        <v>14</v>
      </c>
      <c r="S9" s="147">
        <v>15</v>
      </c>
      <c r="T9" s="147">
        <v>16</v>
      </c>
      <c r="U9" s="147">
        <v>17</v>
      </c>
      <c r="V9" s="153">
        <v>18</v>
      </c>
      <c r="W9" s="153">
        <v>19</v>
      </c>
      <c r="X9" s="153">
        <v>20</v>
      </c>
      <c r="Y9" s="153">
        <v>21</v>
      </c>
      <c r="Z9" s="153">
        <v>22</v>
      </c>
      <c r="AA9" s="153">
        <v>23</v>
      </c>
      <c r="AB9" s="153">
        <v>24</v>
      </c>
      <c r="AC9" s="153">
        <v>25</v>
      </c>
      <c r="AD9" s="153">
        <v>26</v>
      </c>
      <c r="AE9" s="153">
        <v>27</v>
      </c>
    </row>
    <row r="10" spans="1:31" s="86" customFormat="1" ht="21.75" customHeight="1">
      <c r="A10" s="83">
        <v>1</v>
      </c>
      <c r="B10" s="328" t="s">
        <v>344</v>
      </c>
      <c r="C10" s="329"/>
      <c r="D10" s="329"/>
      <c r="E10" s="329"/>
      <c r="F10" s="330"/>
      <c r="G10" s="84">
        <f t="shared" ref="G10:G15" si="0">SUM(H10,I10,J10,K10)</f>
        <v>0</v>
      </c>
      <c r="H10" s="31"/>
      <c r="I10" s="31"/>
      <c r="J10" s="31"/>
      <c r="K10" s="31"/>
      <c r="L10" s="84">
        <f t="shared" ref="L10:L15" si="1">SUM(M10,N10,O10,P10)</f>
        <v>0</v>
      </c>
      <c r="M10" s="31"/>
      <c r="N10" s="31"/>
      <c r="O10" s="31"/>
      <c r="P10" s="31"/>
      <c r="Q10" s="84">
        <f t="shared" ref="Q10:Q15" si="2">SUM(R10,S10,T10,U10)</f>
        <v>0</v>
      </c>
      <c r="R10" s="31"/>
      <c r="S10" s="31"/>
      <c r="T10" s="31"/>
      <c r="U10" s="31"/>
      <c r="V10" s="84">
        <f t="shared" ref="V10:V15" si="3">SUM(W10,X10,Y10,Z10)</f>
        <v>0</v>
      </c>
      <c r="W10" s="31"/>
      <c r="X10" s="31"/>
      <c r="Y10" s="31"/>
      <c r="Z10" s="31"/>
      <c r="AA10" s="43">
        <f t="shared" ref="AA10:AA16" si="4">SUM(AB10,AC10,AD10,AE10)</f>
        <v>0</v>
      </c>
      <c r="AB10" s="84">
        <f t="shared" ref="AB10:AE15" si="5">SUM(H10,M10,R10,W10)</f>
        <v>0</v>
      </c>
      <c r="AC10" s="84">
        <f t="shared" si="5"/>
        <v>0</v>
      </c>
      <c r="AD10" s="84">
        <f t="shared" si="5"/>
        <v>0</v>
      </c>
      <c r="AE10" s="84">
        <f t="shared" si="5"/>
        <v>0</v>
      </c>
    </row>
    <row r="11" spans="1:31" ht="21.75" customHeight="1">
      <c r="A11" s="83">
        <v>2</v>
      </c>
      <c r="B11" s="328" t="s">
        <v>380</v>
      </c>
      <c r="C11" s="329"/>
      <c r="D11" s="329"/>
      <c r="E11" s="329"/>
      <c r="F11" s="330"/>
      <c r="G11" s="84">
        <f t="shared" si="0"/>
        <v>0</v>
      </c>
      <c r="H11" s="31"/>
      <c r="I11" s="31"/>
      <c r="J11" s="31"/>
      <c r="K11" s="31"/>
      <c r="L11" s="84">
        <f t="shared" si="1"/>
        <v>0</v>
      </c>
      <c r="M11" s="31"/>
      <c r="N11" s="31"/>
      <c r="O11" s="31"/>
      <c r="P11" s="31"/>
      <c r="Q11" s="84">
        <f t="shared" si="2"/>
        <v>100</v>
      </c>
      <c r="R11" s="31">
        <v>10</v>
      </c>
      <c r="S11" s="31">
        <v>30</v>
      </c>
      <c r="T11" s="31">
        <v>30</v>
      </c>
      <c r="U11" s="31">
        <v>30</v>
      </c>
      <c r="V11" s="84">
        <f t="shared" si="3"/>
        <v>0</v>
      </c>
      <c r="W11" s="31"/>
      <c r="X11" s="31"/>
      <c r="Y11" s="31"/>
      <c r="Z11" s="31"/>
      <c r="AA11" s="43">
        <f t="shared" si="4"/>
        <v>100</v>
      </c>
      <c r="AB11" s="84">
        <f t="shared" si="5"/>
        <v>10</v>
      </c>
      <c r="AC11" s="84">
        <f t="shared" si="5"/>
        <v>30</v>
      </c>
      <c r="AD11" s="84">
        <f t="shared" si="5"/>
        <v>30</v>
      </c>
      <c r="AE11" s="84">
        <f t="shared" si="5"/>
        <v>30</v>
      </c>
    </row>
    <row r="12" spans="1:31" ht="39.75" customHeight="1">
      <c r="A12" s="83">
        <v>3</v>
      </c>
      <c r="B12" s="328" t="s">
        <v>381</v>
      </c>
      <c r="C12" s="329"/>
      <c r="D12" s="329"/>
      <c r="E12" s="329"/>
      <c r="F12" s="330"/>
      <c r="G12" s="84">
        <f t="shared" si="0"/>
        <v>0</v>
      </c>
      <c r="H12" s="31"/>
      <c r="I12" s="31"/>
      <c r="J12" s="31"/>
      <c r="K12" s="31"/>
      <c r="L12" s="84">
        <f t="shared" si="1"/>
        <v>0</v>
      </c>
      <c r="M12" s="31"/>
      <c r="N12" s="31"/>
      <c r="O12" s="31"/>
      <c r="P12" s="31"/>
      <c r="Q12" s="84">
        <f t="shared" si="2"/>
        <v>0</v>
      </c>
      <c r="R12" s="31"/>
      <c r="S12" s="31"/>
      <c r="T12" s="31"/>
      <c r="U12" s="31"/>
      <c r="V12" s="84">
        <f t="shared" si="3"/>
        <v>0</v>
      </c>
      <c r="W12" s="31"/>
      <c r="X12" s="31"/>
      <c r="Y12" s="31"/>
      <c r="Z12" s="31"/>
      <c r="AA12" s="43">
        <f t="shared" si="4"/>
        <v>0</v>
      </c>
      <c r="AB12" s="84">
        <f t="shared" si="5"/>
        <v>0</v>
      </c>
      <c r="AC12" s="84">
        <f t="shared" si="5"/>
        <v>0</v>
      </c>
      <c r="AD12" s="84">
        <f t="shared" si="5"/>
        <v>0</v>
      </c>
      <c r="AE12" s="84">
        <f t="shared" si="5"/>
        <v>0</v>
      </c>
    </row>
    <row r="13" spans="1:31" ht="46.5" customHeight="1">
      <c r="A13" s="83">
        <v>4</v>
      </c>
      <c r="B13" s="328" t="s">
        <v>382</v>
      </c>
      <c r="C13" s="329"/>
      <c r="D13" s="329"/>
      <c r="E13" s="329"/>
      <c r="F13" s="330"/>
      <c r="G13" s="84">
        <f t="shared" si="0"/>
        <v>0</v>
      </c>
      <c r="H13" s="31"/>
      <c r="I13" s="31"/>
      <c r="J13" s="31"/>
      <c r="K13" s="31"/>
      <c r="L13" s="84">
        <f t="shared" si="1"/>
        <v>0</v>
      </c>
      <c r="M13" s="31"/>
      <c r="N13" s="31"/>
      <c r="O13" s="31"/>
      <c r="P13" s="31"/>
      <c r="Q13" s="84">
        <f t="shared" si="2"/>
        <v>200</v>
      </c>
      <c r="R13" s="31">
        <v>30</v>
      </c>
      <c r="S13" s="31">
        <v>70</v>
      </c>
      <c r="T13" s="31">
        <v>60</v>
      </c>
      <c r="U13" s="31">
        <v>40</v>
      </c>
      <c r="V13" s="84">
        <f t="shared" si="3"/>
        <v>0</v>
      </c>
      <c r="W13" s="31"/>
      <c r="X13" s="31"/>
      <c r="Y13" s="31"/>
      <c r="Z13" s="31"/>
      <c r="AA13" s="43">
        <f t="shared" si="4"/>
        <v>200</v>
      </c>
      <c r="AB13" s="84">
        <f t="shared" si="5"/>
        <v>30</v>
      </c>
      <c r="AC13" s="84">
        <f t="shared" si="5"/>
        <v>70</v>
      </c>
      <c r="AD13" s="84">
        <f t="shared" si="5"/>
        <v>60</v>
      </c>
      <c r="AE13" s="84">
        <f t="shared" si="5"/>
        <v>40</v>
      </c>
    </row>
    <row r="14" spans="1:31" ht="39.75" customHeight="1">
      <c r="A14" s="83">
        <v>5</v>
      </c>
      <c r="B14" s="328" t="s">
        <v>383</v>
      </c>
      <c r="C14" s="329"/>
      <c r="D14" s="329"/>
      <c r="E14" s="329"/>
      <c r="F14" s="330"/>
      <c r="G14" s="84">
        <f t="shared" si="0"/>
        <v>0</v>
      </c>
      <c r="H14" s="31"/>
      <c r="I14" s="31"/>
      <c r="J14" s="31"/>
      <c r="K14" s="31"/>
      <c r="L14" s="84">
        <f t="shared" si="1"/>
        <v>6482</v>
      </c>
      <c r="M14" s="31"/>
      <c r="N14" s="31">
        <v>6482</v>
      </c>
      <c r="O14" s="31"/>
      <c r="P14" s="31"/>
      <c r="Q14" s="84">
        <f t="shared" si="2"/>
        <v>0</v>
      </c>
      <c r="R14" s="31"/>
      <c r="S14" s="31"/>
      <c r="T14" s="31"/>
      <c r="U14" s="31"/>
      <c r="V14" s="84">
        <f t="shared" si="3"/>
        <v>0</v>
      </c>
      <c r="W14" s="31"/>
      <c r="X14" s="31"/>
      <c r="Y14" s="31"/>
      <c r="Z14" s="31"/>
      <c r="AA14" s="43">
        <f t="shared" si="4"/>
        <v>6482</v>
      </c>
      <c r="AB14" s="84">
        <f t="shared" si="5"/>
        <v>0</v>
      </c>
      <c r="AC14" s="84">
        <f t="shared" si="5"/>
        <v>6482</v>
      </c>
      <c r="AD14" s="84">
        <f t="shared" si="5"/>
        <v>0</v>
      </c>
      <c r="AE14" s="84">
        <f t="shared" si="5"/>
        <v>0</v>
      </c>
    </row>
    <row r="15" spans="1:31" ht="21.75" customHeight="1">
      <c r="A15" s="83">
        <v>6</v>
      </c>
      <c r="B15" s="328" t="s">
        <v>350</v>
      </c>
      <c r="C15" s="329"/>
      <c r="D15" s="329"/>
      <c r="E15" s="329"/>
      <c r="F15" s="330"/>
      <c r="G15" s="84">
        <f t="shared" si="0"/>
        <v>0</v>
      </c>
      <c r="H15" s="31"/>
      <c r="I15" s="31"/>
      <c r="J15" s="31"/>
      <c r="K15" s="31"/>
      <c r="L15" s="84">
        <f t="shared" si="1"/>
        <v>0</v>
      </c>
      <c r="M15" s="31"/>
      <c r="N15" s="31"/>
      <c r="O15" s="31"/>
      <c r="P15" s="31"/>
      <c r="Q15" s="84">
        <f t="shared" si="2"/>
        <v>0</v>
      </c>
      <c r="R15" s="31"/>
      <c r="S15" s="31"/>
      <c r="T15" s="31"/>
      <c r="U15" s="31"/>
      <c r="V15" s="84">
        <f t="shared" si="3"/>
        <v>0</v>
      </c>
      <c r="W15" s="31"/>
      <c r="X15" s="31"/>
      <c r="Y15" s="31"/>
      <c r="Z15" s="31"/>
      <c r="AA15" s="43">
        <f t="shared" si="4"/>
        <v>0</v>
      </c>
      <c r="AB15" s="84">
        <f t="shared" si="5"/>
        <v>0</v>
      </c>
      <c r="AC15" s="84">
        <f t="shared" si="5"/>
        <v>0</v>
      </c>
      <c r="AD15" s="84">
        <f t="shared" si="5"/>
        <v>0</v>
      </c>
      <c r="AE15" s="84">
        <f t="shared" si="5"/>
        <v>0</v>
      </c>
    </row>
    <row r="16" spans="1:31" ht="21.75" customHeight="1">
      <c r="A16" s="344" t="s">
        <v>157</v>
      </c>
      <c r="B16" s="345"/>
      <c r="C16" s="345"/>
      <c r="D16" s="345"/>
      <c r="E16" s="345"/>
      <c r="F16" s="346"/>
      <c r="G16" s="179">
        <f t="shared" ref="G16:AE16" si="6">SUM(G10:G15)</f>
        <v>0</v>
      </c>
      <c r="H16" s="179">
        <f t="shared" si="6"/>
        <v>0</v>
      </c>
      <c r="I16" s="179">
        <f t="shared" si="6"/>
        <v>0</v>
      </c>
      <c r="J16" s="179">
        <f t="shared" si="6"/>
        <v>0</v>
      </c>
      <c r="K16" s="179">
        <f t="shared" si="6"/>
        <v>0</v>
      </c>
      <c r="L16" s="179">
        <f t="shared" si="6"/>
        <v>6482</v>
      </c>
      <c r="M16" s="179">
        <f t="shared" si="6"/>
        <v>0</v>
      </c>
      <c r="N16" s="179">
        <f t="shared" si="6"/>
        <v>6482</v>
      </c>
      <c r="O16" s="179">
        <f t="shared" si="6"/>
        <v>0</v>
      </c>
      <c r="P16" s="179">
        <f t="shared" si="6"/>
        <v>0</v>
      </c>
      <c r="Q16" s="179">
        <f t="shared" si="6"/>
        <v>300</v>
      </c>
      <c r="R16" s="179">
        <f t="shared" si="6"/>
        <v>40</v>
      </c>
      <c r="S16" s="179">
        <f t="shared" si="6"/>
        <v>100</v>
      </c>
      <c r="T16" s="179">
        <f t="shared" si="6"/>
        <v>90</v>
      </c>
      <c r="U16" s="179">
        <f t="shared" si="6"/>
        <v>70</v>
      </c>
      <c r="V16" s="179">
        <f t="shared" si="6"/>
        <v>0</v>
      </c>
      <c r="W16" s="179">
        <f t="shared" si="6"/>
        <v>0</v>
      </c>
      <c r="X16" s="179">
        <f t="shared" si="6"/>
        <v>0</v>
      </c>
      <c r="Y16" s="179">
        <f t="shared" si="6"/>
        <v>0</v>
      </c>
      <c r="Z16" s="179">
        <f t="shared" si="6"/>
        <v>0</v>
      </c>
      <c r="AA16" s="43">
        <f t="shared" si="4"/>
        <v>6782</v>
      </c>
      <c r="AB16" s="179">
        <f t="shared" si="6"/>
        <v>40</v>
      </c>
      <c r="AC16" s="179">
        <f t="shared" si="6"/>
        <v>6582</v>
      </c>
      <c r="AD16" s="179">
        <f t="shared" si="6"/>
        <v>90</v>
      </c>
      <c r="AE16" s="179">
        <f t="shared" si="6"/>
        <v>70</v>
      </c>
    </row>
    <row r="17" spans="1:31" ht="21.75" customHeight="1">
      <c r="A17" s="297" t="s">
        <v>384</v>
      </c>
      <c r="B17" s="298"/>
      <c r="C17" s="298"/>
      <c r="D17" s="298"/>
      <c r="E17" s="298"/>
      <c r="F17" s="299"/>
      <c r="G17" s="179">
        <f>G16/AA16*100</f>
        <v>0</v>
      </c>
      <c r="H17" s="89"/>
      <c r="I17" s="89"/>
      <c r="J17" s="89"/>
      <c r="K17" s="89"/>
      <c r="L17" s="179">
        <f>L16/AA16*100</f>
        <v>95.576526098496018</v>
      </c>
      <c r="M17" s="89"/>
      <c r="N17" s="89"/>
      <c r="O17" s="89"/>
      <c r="P17" s="89"/>
      <c r="Q17" s="179">
        <f>Q16/AA16*100</f>
        <v>4.4234739015039812</v>
      </c>
      <c r="R17" s="89"/>
      <c r="S17" s="89"/>
      <c r="T17" s="89"/>
      <c r="U17" s="89"/>
      <c r="V17" s="179">
        <f>V16/AA16*100</f>
        <v>0</v>
      </c>
      <c r="W17" s="152"/>
      <c r="X17" s="152"/>
      <c r="Y17" s="152"/>
      <c r="Z17" s="152"/>
      <c r="AA17" s="179">
        <f>SUM(G17,L17,Q17,V17)</f>
        <v>100</v>
      </c>
      <c r="AB17" s="152"/>
      <c r="AC17" s="152"/>
      <c r="AD17" s="152"/>
      <c r="AE17" s="152"/>
    </row>
    <row r="18" spans="1:31" ht="20.25" customHeight="1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</row>
    <row r="19" spans="1:31" ht="20.25" customHeight="1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</row>
    <row r="20" spans="1:31" ht="20.25" customHeight="1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</row>
    <row r="21" spans="1:31" ht="20.25" customHeight="1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</row>
    <row r="22" spans="1:31" ht="20.25" customHeight="1">
      <c r="A22" s="309" t="s">
        <v>385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</row>
    <row r="23" spans="1:31" ht="20.25" customHeight="1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</row>
    <row r="24" spans="1:31" ht="20.25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364" t="s">
        <v>342</v>
      </c>
      <c r="AE24" s="364"/>
    </row>
    <row r="25" spans="1:31" ht="20.25" customHeight="1">
      <c r="A25" s="347" t="s">
        <v>369</v>
      </c>
      <c r="B25" s="348" t="s">
        <v>386</v>
      </c>
      <c r="C25" s="348" t="s">
        <v>387</v>
      </c>
      <c r="D25" s="348"/>
      <c r="E25" s="348" t="s">
        <v>388</v>
      </c>
      <c r="F25" s="348"/>
      <c r="G25" s="348" t="s">
        <v>389</v>
      </c>
      <c r="H25" s="348"/>
      <c r="I25" s="348" t="s">
        <v>390</v>
      </c>
      <c r="J25" s="348"/>
      <c r="K25" s="348" t="s">
        <v>391</v>
      </c>
      <c r="L25" s="348"/>
      <c r="M25" s="348"/>
      <c r="N25" s="348"/>
      <c r="O25" s="348"/>
      <c r="P25" s="348"/>
      <c r="Q25" s="348"/>
      <c r="R25" s="348"/>
      <c r="S25" s="348"/>
      <c r="T25" s="348"/>
      <c r="U25" s="349" t="s">
        <v>392</v>
      </c>
      <c r="V25" s="349"/>
      <c r="W25" s="349"/>
      <c r="X25" s="349"/>
      <c r="Y25" s="349"/>
      <c r="Z25" s="349" t="s">
        <v>393</v>
      </c>
      <c r="AA25" s="349"/>
      <c r="AB25" s="349"/>
      <c r="AC25" s="349"/>
      <c r="AD25" s="349"/>
      <c r="AE25" s="349"/>
    </row>
    <row r="26" spans="1:31" ht="20.25" customHeight="1">
      <c r="A26" s="347"/>
      <c r="B26" s="348"/>
      <c r="C26" s="348"/>
      <c r="D26" s="348"/>
      <c r="E26" s="348"/>
      <c r="F26" s="348"/>
      <c r="G26" s="348"/>
      <c r="H26" s="348"/>
      <c r="I26" s="348"/>
      <c r="J26" s="348"/>
      <c r="K26" s="348" t="s">
        <v>394</v>
      </c>
      <c r="L26" s="348"/>
      <c r="M26" s="348" t="s">
        <v>395</v>
      </c>
      <c r="N26" s="348"/>
      <c r="O26" s="348" t="s">
        <v>396</v>
      </c>
      <c r="P26" s="348"/>
      <c r="Q26" s="348"/>
      <c r="R26" s="348"/>
      <c r="S26" s="348"/>
      <c r="T26" s="348"/>
      <c r="U26" s="349"/>
      <c r="V26" s="349"/>
      <c r="W26" s="349"/>
      <c r="X26" s="349"/>
      <c r="Y26" s="349"/>
      <c r="Z26" s="349"/>
      <c r="AA26" s="349"/>
      <c r="AB26" s="349"/>
      <c r="AC26" s="349"/>
      <c r="AD26" s="349"/>
      <c r="AE26" s="349"/>
    </row>
    <row r="27" spans="1:31" ht="141" customHeight="1">
      <c r="A27" s="347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 t="s">
        <v>397</v>
      </c>
      <c r="P27" s="348"/>
      <c r="Q27" s="348" t="s">
        <v>398</v>
      </c>
      <c r="R27" s="348"/>
      <c r="S27" s="348" t="s">
        <v>399</v>
      </c>
      <c r="T27" s="348"/>
      <c r="U27" s="349"/>
      <c r="V27" s="349"/>
      <c r="W27" s="349"/>
      <c r="X27" s="349"/>
      <c r="Y27" s="349"/>
      <c r="Z27" s="349"/>
      <c r="AA27" s="349"/>
      <c r="AB27" s="349"/>
      <c r="AC27" s="349"/>
      <c r="AD27" s="349"/>
      <c r="AE27" s="349"/>
    </row>
    <row r="28" spans="1:31" ht="20.25" customHeight="1">
      <c r="A28" s="177">
        <v>1</v>
      </c>
      <c r="B28" s="176">
        <v>2</v>
      </c>
      <c r="C28" s="348">
        <v>3</v>
      </c>
      <c r="D28" s="348"/>
      <c r="E28" s="348">
        <v>4</v>
      </c>
      <c r="F28" s="348"/>
      <c r="G28" s="348">
        <v>5</v>
      </c>
      <c r="H28" s="348"/>
      <c r="I28" s="348">
        <v>6</v>
      </c>
      <c r="J28" s="348"/>
      <c r="K28" s="354">
        <v>7</v>
      </c>
      <c r="L28" s="355"/>
      <c r="M28" s="354">
        <v>8</v>
      </c>
      <c r="N28" s="355"/>
      <c r="O28" s="348">
        <v>9</v>
      </c>
      <c r="P28" s="348"/>
      <c r="Q28" s="347">
        <v>10</v>
      </c>
      <c r="R28" s="347"/>
      <c r="S28" s="348">
        <v>11</v>
      </c>
      <c r="T28" s="348"/>
      <c r="U28" s="348">
        <v>12</v>
      </c>
      <c r="V28" s="348"/>
      <c r="W28" s="348"/>
      <c r="X28" s="348"/>
      <c r="Y28" s="348"/>
      <c r="Z28" s="348">
        <v>13</v>
      </c>
      <c r="AA28" s="348"/>
      <c r="AB28" s="348"/>
      <c r="AC28" s="348"/>
      <c r="AD28" s="348"/>
      <c r="AE28" s="348"/>
    </row>
    <row r="29" spans="1:31" ht="20.25" customHeight="1">
      <c r="A29" s="178"/>
      <c r="B29" s="110"/>
      <c r="C29" s="350"/>
      <c r="D29" s="350"/>
      <c r="E29" s="351"/>
      <c r="F29" s="351"/>
      <c r="G29" s="351"/>
      <c r="H29" s="351"/>
      <c r="I29" s="351"/>
      <c r="J29" s="351"/>
      <c r="K29" s="352"/>
      <c r="L29" s="353"/>
      <c r="M29" s="356">
        <f>SUM(O29,Q29,S29)</f>
        <v>0</v>
      </c>
      <c r="N29" s="357"/>
      <c r="O29" s="351"/>
      <c r="P29" s="351"/>
      <c r="Q29" s="351"/>
      <c r="R29" s="351"/>
      <c r="S29" s="351"/>
      <c r="T29" s="351"/>
      <c r="U29" s="358"/>
      <c r="V29" s="358"/>
      <c r="W29" s="358"/>
      <c r="X29" s="358"/>
      <c r="Y29" s="358"/>
      <c r="Z29" s="359"/>
      <c r="AA29" s="359"/>
      <c r="AB29" s="359"/>
      <c r="AC29" s="359"/>
      <c r="AD29" s="359"/>
      <c r="AE29" s="359"/>
    </row>
    <row r="30" spans="1:31" ht="20.25" customHeight="1">
      <c r="A30" s="178"/>
      <c r="B30" s="110"/>
      <c r="C30" s="350"/>
      <c r="D30" s="350"/>
      <c r="E30" s="351"/>
      <c r="F30" s="351"/>
      <c r="G30" s="351"/>
      <c r="H30" s="351"/>
      <c r="I30" s="351"/>
      <c r="J30" s="351"/>
      <c r="K30" s="352"/>
      <c r="L30" s="353"/>
      <c r="M30" s="356">
        <f t="shared" ref="M30:M35" si="7">SUM(O30,Q30,S30)</f>
        <v>0</v>
      </c>
      <c r="N30" s="357"/>
      <c r="O30" s="351"/>
      <c r="P30" s="351"/>
      <c r="Q30" s="351"/>
      <c r="R30" s="351"/>
      <c r="S30" s="351"/>
      <c r="T30" s="351"/>
      <c r="U30" s="358"/>
      <c r="V30" s="358"/>
      <c r="W30" s="358"/>
      <c r="X30" s="358"/>
      <c r="Y30" s="358"/>
      <c r="Z30" s="359"/>
      <c r="AA30" s="359"/>
      <c r="AB30" s="359"/>
      <c r="AC30" s="359"/>
      <c r="AD30" s="359"/>
      <c r="AE30" s="359"/>
    </row>
    <row r="31" spans="1:31" ht="20.25" customHeight="1">
      <c r="A31" s="178"/>
      <c r="B31" s="110"/>
      <c r="C31" s="350"/>
      <c r="D31" s="350"/>
      <c r="E31" s="351"/>
      <c r="F31" s="351"/>
      <c r="G31" s="351"/>
      <c r="H31" s="351"/>
      <c r="I31" s="351"/>
      <c r="J31" s="351"/>
      <c r="K31" s="352"/>
      <c r="L31" s="353"/>
      <c r="M31" s="356">
        <f t="shared" si="7"/>
        <v>0</v>
      </c>
      <c r="N31" s="357"/>
      <c r="O31" s="351"/>
      <c r="P31" s="351"/>
      <c r="Q31" s="351"/>
      <c r="R31" s="351"/>
      <c r="S31" s="351"/>
      <c r="T31" s="351"/>
      <c r="U31" s="358"/>
      <c r="V31" s="358"/>
      <c r="W31" s="358"/>
      <c r="X31" s="358"/>
      <c r="Y31" s="358"/>
      <c r="Z31" s="359"/>
      <c r="AA31" s="359"/>
      <c r="AB31" s="359"/>
      <c r="AC31" s="359"/>
      <c r="AD31" s="359"/>
      <c r="AE31" s="359"/>
    </row>
    <row r="32" spans="1:31" ht="20.25" customHeight="1">
      <c r="A32" s="178"/>
      <c r="B32" s="110"/>
      <c r="C32" s="350"/>
      <c r="D32" s="350"/>
      <c r="E32" s="351"/>
      <c r="F32" s="351"/>
      <c r="G32" s="351"/>
      <c r="H32" s="351"/>
      <c r="I32" s="351"/>
      <c r="J32" s="351"/>
      <c r="K32" s="352"/>
      <c r="L32" s="353"/>
      <c r="M32" s="356">
        <f t="shared" si="7"/>
        <v>0</v>
      </c>
      <c r="N32" s="357"/>
      <c r="O32" s="351"/>
      <c r="P32" s="351"/>
      <c r="Q32" s="351"/>
      <c r="R32" s="351"/>
      <c r="S32" s="351"/>
      <c r="T32" s="351"/>
      <c r="U32" s="358"/>
      <c r="V32" s="358"/>
      <c r="W32" s="358"/>
      <c r="X32" s="358"/>
      <c r="Y32" s="358"/>
      <c r="Z32" s="359"/>
      <c r="AA32" s="359"/>
      <c r="AB32" s="359"/>
      <c r="AC32" s="359"/>
      <c r="AD32" s="359"/>
      <c r="AE32" s="359"/>
    </row>
    <row r="33" spans="1:31" ht="20.25" customHeight="1">
      <c r="A33" s="178"/>
      <c r="B33" s="110"/>
      <c r="C33" s="350"/>
      <c r="D33" s="350"/>
      <c r="E33" s="351"/>
      <c r="F33" s="351"/>
      <c r="G33" s="351"/>
      <c r="H33" s="351"/>
      <c r="I33" s="351"/>
      <c r="J33" s="351"/>
      <c r="K33" s="352"/>
      <c r="L33" s="353"/>
      <c r="M33" s="356">
        <f t="shared" si="7"/>
        <v>0</v>
      </c>
      <c r="N33" s="357"/>
      <c r="O33" s="351"/>
      <c r="P33" s="351"/>
      <c r="Q33" s="351"/>
      <c r="R33" s="351"/>
      <c r="S33" s="351"/>
      <c r="T33" s="351"/>
      <c r="U33" s="358"/>
      <c r="V33" s="358"/>
      <c r="W33" s="358"/>
      <c r="X33" s="358"/>
      <c r="Y33" s="358"/>
      <c r="Z33" s="359"/>
      <c r="AA33" s="359"/>
      <c r="AB33" s="359"/>
      <c r="AC33" s="359"/>
      <c r="AD33" s="359"/>
      <c r="AE33" s="359"/>
    </row>
    <row r="34" spans="1:31" ht="20.25" customHeight="1">
      <c r="A34" s="178"/>
      <c r="B34" s="110"/>
      <c r="C34" s="350"/>
      <c r="D34" s="350"/>
      <c r="E34" s="351"/>
      <c r="F34" s="351"/>
      <c r="G34" s="351"/>
      <c r="H34" s="351"/>
      <c r="I34" s="351"/>
      <c r="J34" s="351"/>
      <c r="K34" s="352"/>
      <c r="L34" s="353"/>
      <c r="M34" s="356">
        <f t="shared" si="7"/>
        <v>0</v>
      </c>
      <c r="N34" s="357"/>
      <c r="O34" s="351"/>
      <c r="P34" s="351"/>
      <c r="Q34" s="351"/>
      <c r="R34" s="351"/>
      <c r="S34" s="351"/>
      <c r="T34" s="351"/>
      <c r="U34" s="358"/>
      <c r="V34" s="358"/>
      <c r="W34" s="358"/>
      <c r="X34" s="358"/>
      <c r="Y34" s="358"/>
      <c r="Z34" s="359"/>
      <c r="AA34" s="359"/>
      <c r="AB34" s="359"/>
      <c r="AC34" s="359"/>
      <c r="AD34" s="359"/>
      <c r="AE34" s="359"/>
    </row>
    <row r="35" spans="1:31" ht="20.25" customHeight="1">
      <c r="A35" s="178"/>
      <c r="B35" s="110"/>
      <c r="C35" s="350"/>
      <c r="D35" s="350"/>
      <c r="E35" s="351"/>
      <c r="F35" s="351"/>
      <c r="G35" s="351"/>
      <c r="H35" s="351"/>
      <c r="I35" s="351"/>
      <c r="J35" s="351"/>
      <c r="K35" s="352"/>
      <c r="L35" s="353"/>
      <c r="M35" s="356">
        <f t="shared" si="7"/>
        <v>0</v>
      </c>
      <c r="N35" s="357"/>
      <c r="O35" s="351"/>
      <c r="P35" s="351"/>
      <c r="Q35" s="351"/>
      <c r="R35" s="351"/>
      <c r="S35" s="351"/>
      <c r="T35" s="351"/>
      <c r="U35" s="358"/>
      <c r="V35" s="358"/>
      <c r="W35" s="358"/>
      <c r="X35" s="358"/>
      <c r="Y35" s="358"/>
      <c r="Z35" s="359"/>
      <c r="AA35" s="359"/>
      <c r="AB35" s="359"/>
      <c r="AC35" s="359"/>
      <c r="AD35" s="359"/>
      <c r="AE35" s="359"/>
    </row>
    <row r="36" spans="1:31" ht="20.25" customHeight="1">
      <c r="A36" s="365" t="s">
        <v>157</v>
      </c>
      <c r="B36" s="366"/>
      <c r="C36" s="366"/>
      <c r="D36" s="367"/>
      <c r="E36" s="361">
        <f>SUM(E29:E35)</f>
        <v>0</v>
      </c>
      <c r="F36" s="361"/>
      <c r="G36" s="361">
        <f>SUM(G29:G35)</f>
        <v>0</v>
      </c>
      <c r="H36" s="361"/>
      <c r="I36" s="361">
        <f>SUM(I29:I35)</f>
        <v>0</v>
      </c>
      <c r="J36" s="361"/>
      <c r="K36" s="361">
        <f>SUM(K29:K35)</f>
        <v>0</v>
      </c>
      <c r="L36" s="361"/>
      <c r="M36" s="361">
        <f>SUM(M29:M35)</f>
        <v>0</v>
      </c>
      <c r="N36" s="361"/>
      <c r="O36" s="361">
        <f>SUM(O29:O35)</f>
        <v>0</v>
      </c>
      <c r="P36" s="361"/>
      <c r="Q36" s="361">
        <f>SUM(Q29:Q35)</f>
        <v>0</v>
      </c>
      <c r="R36" s="361"/>
      <c r="S36" s="361">
        <f>SUM(S29:S35)</f>
        <v>0</v>
      </c>
      <c r="T36" s="361"/>
      <c r="U36" s="362"/>
      <c r="V36" s="362"/>
      <c r="W36" s="362"/>
      <c r="X36" s="362"/>
      <c r="Y36" s="362"/>
      <c r="Z36" s="363"/>
      <c r="AA36" s="363"/>
      <c r="AB36" s="363"/>
      <c r="AC36" s="363"/>
      <c r="AD36" s="363"/>
      <c r="AE36" s="363"/>
    </row>
    <row r="37" spans="1:31" s="109" customFormat="1" ht="20.25" customHeight="1">
      <c r="A37" s="160"/>
      <c r="B37" s="160"/>
      <c r="C37" s="160"/>
      <c r="D37" s="160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4"/>
      <c r="V37" s="124"/>
      <c r="W37" s="124"/>
      <c r="X37" s="124"/>
      <c r="Y37" s="124"/>
      <c r="Z37" s="125"/>
      <c r="AA37" s="125"/>
      <c r="AB37" s="125"/>
      <c r="AC37" s="125"/>
      <c r="AD37" s="125"/>
      <c r="AE37" s="125"/>
    </row>
    <row r="38" spans="1:31" s="109" customFormat="1" ht="20.25" customHeight="1">
      <c r="A38" s="160"/>
      <c r="B38" s="160"/>
      <c r="C38" s="160"/>
      <c r="D38" s="160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4"/>
      <c r="V38" s="124"/>
      <c r="W38" s="124"/>
      <c r="X38" s="124"/>
      <c r="Y38" s="124"/>
      <c r="Z38" s="125"/>
      <c r="AA38" s="125"/>
      <c r="AB38" s="125"/>
      <c r="AC38" s="125"/>
      <c r="AD38" s="125"/>
      <c r="AE38" s="125"/>
    </row>
    <row r="39" spans="1:31" s="109" customFormat="1" ht="20.25" customHeight="1">
      <c r="A39" s="160"/>
      <c r="B39" s="160"/>
      <c r="C39" s="160"/>
      <c r="D39" s="160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4"/>
      <c r="V39" s="124"/>
      <c r="W39" s="124"/>
      <c r="X39" s="124"/>
      <c r="Y39" s="124"/>
      <c r="Z39" s="125"/>
      <c r="AA39" s="125"/>
      <c r="AB39" s="125"/>
      <c r="AC39" s="125"/>
      <c r="AD39" s="125"/>
      <c r="AE39" s="125"/>
    </row>
    <row r="40" spans="1:31" s="109" customFormat="1" ht="20.25" customHeight="1">
      <c r="A40" s="160"/>
      <c r="B40" s="160"/>
      <c r="C40" s="160"/>
      <c r="D40" s="160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4"/>
      <c r="V40" s="124"/>
      <c r="W40" s="124"/>
      <c r="X40" s="124"/>
      <c r="Y40" s="124"/>
      <c r="Z40" s="125"/>
      <c r="AA40" s="125"/>
      <c r="AB40" s="125"/>
      <c r="AC40" s="125"/>
      <c r="AD40" s="125"/>
      <c r="AE40" s="125"/>
    </row>
    <row r="41" spans="1:31" ht="36" customHeight="1">
      <c r="A41" s="335" t="s">
        <v>438</v>
      </c>
      <c r="B41" s="335"/>
      <c r="C41" s="335"/>
      <c r="D41" s="335"/>
      <c r="E41" s="198"/>
      <c r="F41" s="198"/>
      <c r="G41" s="86"/>
      <c r="H41" s="86"/>
      <c r="I41" s="86"/>
      <c r="J41" s="86"/>
      <c r="K41" s="86"/>
      <c r="L41" s="340" t="s">
        <v>400</v>
      </c>
      <c r="M41" s="341"/>
      <c r="N41" s="341"/>
      <c r="O41" s="341"/>
      <c r="P41" s="341"/>
      <c r="Q41" s="341"/>
      <c r="R41" s="101"/>
      <c r="S41" s="101"/>
      <c r="T41" s="101"/>
      <c r="U41" s="86"/>
      <c r="V41" s="86"/>
      <c r="W41" s="86"/>
      <c r="X41" s="86"/>
      <c r="Y41" s="86"/>
      <c r="Z41" s="360" t="s">
        <v>418</v>
      </c>
      <c r="AA41" s="360"/>
      <c r="AB41" s="360"/>
      <c r="AC41" s="360"/>
      <c r="AD41" s="360"/>
      <c r="AE41" s="184"/>
    </row>
    <row r="42" spans="1:31" ht="18.75" customHeight="1">
      <c r="A42" s="342"/>
      <c r="B42" s="343"/>
      <c r="C42" s="343"/>
      <c r="D42" s="343"/>
      <c r="E42" s="86"/>
      <c r="F42" s="86"/>
      <c r="G42" s="86"/>
      <c r="H42" s="86"/>
      <c r="I42" s="86"/>
      <c r="J42" s="86"/>
      <c r="K42" s="86"/>
      <c r="L42" s="218" t="s">
        <v>401</v>
      </c>
      <c r="M42" s="218"/>
      <c r="N42" s="218"/>
      <c r="O42" s="218"/>
      <c r="P42" s="218"/>
      <c r="Q42" s="218"/>
      <c r="R42" s="99"/>
      <c r="S42" s="99"/>
      <c r="T42" s="99"/>
      <c r="U42" s="86"/>
      <c r="V42" s="86"/>
      <c r="W42" s="86"/>
      <c r="X42" s="86"/>
      <c r="Y42" s="86"/>
      <c r="Z42" s="86"/>
      <c r="AA42" s="219"/>
      <c r="AB42" s="219"/>
      <c r="AC42" s="219"/>
    </row>
    <row r="43" spans="1:31"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</row>
    <row r="44" spans="1:31"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</row>
    <row r="46" spans="1:31"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</row>
    <row r="47" spans="1:31"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</row>
  </sheetData>
  <mergeCells count="149">
    <mergeCell ref="A41:D41"/>
    <mergeCell ref="Z41:AD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33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'ІV кап. інвеат. V кред. '!Область_печати</vt:lpstr>
      <vt:lpstr>'ІІ. Розп. ч.п. та розр. з бюд.'!Область_печати</vt:lpstr>
    </vt:vector>
  </TitlesOfParts>
  <Manager/>
  <Company>ME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Admin</cp:lastModifiedBy>
  <cp:revision/>
  <cp:lastPrinted>2026-02-11T08:40:19Z</cp:lastPrinted>
  <dcterms:created xsi:type="dcterms:W3CDTF">2003-03-13T16:00:22Z</dcterms:created>
  <dcterms:modified xsi:type="dcterms:W3CDTF">2026-02-16T09:31:29Z</dcterms:modified>
  <cp:category/>
  <cp:contentStatus/>
</cp:coreProperties>
</file>