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8435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_xlnm.Print_Titles" localSheetId="0">'Осн. фін. пок.'!$30:$32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3">'ІІІ рух. гр. кшт.'!$A$1:$J$94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'[29]7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<sst xmlns="http://schemas.openxmlformats.org/spreadsheetml/2006/main" count="1368" uniqueCount="504">
  <si>
    <t xml:space="preserve">ЗАТВЕРДЖЕНО  </t>
  </si>
  <si>
    <t>Рішення виконавчого комітету</t>
  </si>
  <si>
    <t>Чернігівської міської ради</t>
  </si>
  <si>
    <t>"29" січня 2026 року</t>
  </si>
  <si>
    <t>№ 72</t>
  </si>
  <si>
    <t>Код</t>
  </si>
  <si>
    <t>Внесення змін до затвердженного фінансового плану</t>
  </si>
  <si>
    <t xml:space="preserve">Підприємство  </t>
  </si>
  <si>
    <t>Комунальне підприємство "Паркування та ринок" Чернігівської міської ради</t>
  </si>
  <si>
    <t xml:space="preserve">за ЄДРПОУ </t>
  </si>
  <si>
    <t>основний ФП
(дата затвердження)</t>
  </si>
  <si>
    <t xml:space="preserve">Організаційно-правова форма </t>
  </si>
  <si>
    <t>Комунальне підприємство</t>
  </si>
  <si>
    <t>за КОПФГ</t>
  </si>
  <si>
    <t>змінений ФП
(дата затвердження)</t>
  </si>
  <si>
    <t xml:space="preserve">Суб'єкт управління </t>
  </si>
  <si>
    <t>за СПОДУ</t>
  </si>
  <si>
    <t xml:space="preserve">Вид економічної діяльності    </t>
  </si>
  <si>
    <t>Допоміжне обслуговування наземного транспорту</t>
  </si>
  <si>
    <t xml:space="preserve">за  КВЕД  </t>
  </si>
  <si>
    <t>52.51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</si>
  <si>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</si>
  <si>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</si>
  <si>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</si>
  <si>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</si>
  <si>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</si>
  <si>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вул. Шевченка, буд. 33а, м. Чернігів, 14000</t>
  </si>
  <si>
    <t xml:space="preserve">Телефон </t>
  </si>
  <si>
    <t>(0462)60-44-35</t>
  </si>
  <si>
    <t>Стандарти звітності П(с)БОУ</t>
  </si>
  <si>
    <t xml:space="preserve">Прізвище та власне ім'я керівника </t>
  </si>
  <si>
    <t>ГОГОЛЬ Микола</t>
  </si>
  <si>
    <t>Стандарти звітності МСФЗ</t>
  </si>
  <si>
    <t xml:space="preserve">ФІНАНСОВИЙ ПЛАН </t>
  </si>
  <si>
    <t>на  2026  рік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</si>
  <si>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</si>
  <si>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</si>
  <si>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</si>
  <si>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</si>
  <si>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</si>
  <si>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</si>
  <si>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</si>
  <si>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</si>
  <si>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</si>
  <si>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</si>
  <si>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</si>
  <si>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</si>
  <si>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</si>
  <si>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</si>
  <si>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</si>
  <si>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</si>
  <si>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</si>
  <si>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</si>
  <si>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</si>
  <si>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</si>
  <si>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</si>
  <si>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</si>
  <si>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</si>
  <si>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</si>
  <si>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</si>
  <si>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</si>
  <si>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</si>
  <si>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</si>
  <si>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</si>
  <si>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</si>
  <si>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</si>
  <si>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</si>
  <si>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</si>
  <si>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</si>
  <si>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</si>
  <si>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</si>
  <si>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</si>
  <si>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</si>
  <si>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</si>
  <si>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</si>
  <si>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</si>
  <si>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</si>
  <si>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</si>
  <si>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</si>
  <si>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</si>
  <si>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</si>
  <si>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</si>
  <si>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</si>
  <si>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</si>
  <si>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</si>
  <si>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</si>
  <si>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</si>
  <si>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</si>
  <si>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</si>
  <si>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</si>
  <si>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</si>
  <si>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</si>
  <si>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</si>
  <si>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</si>
  <si>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</si>
  <si>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</si>
  <si>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</si>
  <si>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</si>
  <si>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</si>
  <si>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</si>
  <si>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</si>
  <si>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</si>
  <si>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</si>
  <si>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</si>
  <si>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</si>
  <si>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</si>
  <si>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</si>
  <si>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</si>
  <si>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</si>
  <si>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</si>
  <si>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</si>
  <si>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</si>
  <si>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</si>
  <si>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</si>
  <si>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</si>
  <si>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</si>
  <si>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</si>
  <si>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</si>
  <si>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</si>
  <si>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</si>
  <si>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</si>
  <si>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</si>
  <si>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</si>
  <si>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</si>
  <si>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rPr>
        <b/>
        <sz val="14"/>
        <rFont val="Times New Roman"/>
        <charset val="204"/>
      </rPr>
      <t xml:space="preserve">Середня кількість працівників </t>
    </r>
    <r>
      <rPr>
        <sz val="14"/>
        <rFont val="Times New Roman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</si>
  <si>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</si>
  <si>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</si>
  <si>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</si>
  <si>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</si>
  <si>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</si>
  <si>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</si>
  <si>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</si>
  <si>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</si>
  <si>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</si>
  <si>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</si>
  <si>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</si>
  <si>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</si>
  <si>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</si>
  <si>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</si>
  <si>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</si>
  <si>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</si>
  <si>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</si>
  <si>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</si>
  <si>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</si>
  <si>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</si>
  <si>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</si>
  <si>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</si>
  <si>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</si>
  <si>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</si>
  <si>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</si>
  <si>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</si>
  <si>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</si>
  <si>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</si>
  <si>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</si>
  <si>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</si>
  <si>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</si>
  <si>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</si>
  <si>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</si>
  <si>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</si>
  <si>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</si>
  <si>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</si>
  <si>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Директор</t>
  </si>
  <si>
    <t>_____________________________</t>
  </si>
  <si>
    <t>Микола ГОГОЛЬ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</si>
  <si>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</si>
  <si>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</si>
  <si>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</si>
  <si>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</si>
  <si>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</si>
  <si>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</si>
  <si>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</si>
  <si>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КП "Паркування та ринок" ЧМР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</si>
  <si>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</si>
  <si>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</si>
  <si>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</si>
  <si>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</si>
  <si>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</si>
  <si>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мвсяців 2025р.</t>
  </si>
  <si>
    <t>Плановий 2026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</si>
  <si>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</si>
  <si>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</si>
  <si>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</si>
  <si>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</si>
  <si>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</si>
  <si>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Дохід від експлуатації земельних ділянок</t>
  </si>
  <si>
    <t xml:space="preserve">Плата за користування торговим місцем </t>
  </si>
  <si>
    <t>Послуги за надання торгового місця в будиночках</t>
  </si>
  <si>
    <t>Надання послуг з документального забезпечення, юридичного супроводження інвестиційної діяльності</t>
  </si>
  <si>
    <t>Надання послуг з благоустрою території місць відпочинку людей біля води</t>
  </si>
  <si>
    <t>Дохід від пайової участі</t>
  </si>
  <si>
    <t>Дохід від надання послуг громадських вбиралень</t>
  </si>
  <si>
    <t>Надання послуг з ремонту та утриманеня громадських вбиралень</t>
  </si>
  <si>
    <t>Надання послуг з утримання підземних переходів</t>
  </si>
  <si>
    <t>Плата за використанння знаку для товарів і послуг (роялті)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</si>
  <si>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</si>
  <si>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</si>
  <si>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</si>
  <si>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</si>
  <si>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</si>
  <si>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</si>
  <si>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</si>
  <si>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</si>
  <si>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</si>
  <si>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</si>
  <si>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</si>
  <si>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</si>
  <si>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</si>
  <si>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(    )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</si>
  <si>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</si>
  <si>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</si>
  <si>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</si>
  <si>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</si>
  <si>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</si>
  <si>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вивіз та знешкодження ТПВ та рідких нечистот</t>
  </si>
  <si>
    <t>комунальні послуги</t>
  </si>
  <si>
    <t>обслуговування РРО</t>
  </si>
  <si>
    <t>оформлення проектної документації</t>
  </si>
  <si>
    <t>витрати на охорону праці загальногосподарського персоналу</t>
  </si>
  <si>
    <t>поповнення тарифного плану</t>
  </si>
  <si>
    <t>послуги транспорту</t>
  </si>
  <si>
    <t>пайова участь</t>
  </si>
  <si>
    <t>електромонтажні роботи</t>
  </si>
  <si>
    <t>рекламні послуги на пошук паркувальників та прибиральниць</t>
  </si>
  <si>
    <t>послуги інтернету на міському пляжі</t>
  </si>
  <si>
    <t>вивіз та знешкодження рідких нечистот</t>
  </si>
  <si>
    <t xml:space="preserve">оренда </t>
  </si>
  <si>
    <t>топографічна зйомка</t>
  </si>
  <si>
    <t>оренда устаткування (термінали в громадських вбиральнях)</t>
  </si>
  <si>
    <t>обстеження дна на пляжі Золотий Берег</t>
  </si>
  <si>
    <t>обслуговування трактора</t>
  </si>
  <si>
    <t>атестація робочого місця</t>
  </si>
  <si>
    <t>утримання пляжу</t>
  </si>
  <si>
    <t>інші</t>
  </si>
  <si>
    <t>радіочастотний моніторинг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</si>
  <si>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</si>
  <si>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</si>
  <si>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</si>
  <si>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</si>
  <si>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</si>
  <si>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</si>
  <si>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</si>
  <si>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</si>
  <si>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</si>
  <si>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</si>
  <si>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</si>
  <si>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</si>
  <si>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</si>
  <si>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</si>
  <si>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</si>
  <si>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</si>
  <si>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</si>
  <si>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</si>
  <si>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</si>
  <si>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</si>
  <si>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</si>
  <si>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</si>
  <si>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</si>
  <si>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</si>
  <si>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оформлення документації, держреєстрація, інше (додаткові послуги правового характеру)</t>
  </si>
  <si>
    <t>податок на землю/орендна плата за землю</t>
  </si>
  <si>
    <t>послуги банку</t>
  </si>
  <si>
    <t>послуги охорони</t>
  </si>
  <si>
    <t>матеріальні витарти, придбання МШП</t>
  </si>
  <si>
    <t>підписка</t>
  </si>
  <si>
    <t>ТО автомобілів</t>
  </si>
  <si>
    <t>обслуговування ПК та техніки, заправка та ремонт катриджів, тощо</t>
  </si>
  <si>
    <t>інтернет</t>
  </si>
  <si>
    <t>поштові витрати</t>
  </si>
  <si>
    <t>судовий збір</t>
  </si>
  <si>
    <t>управління багатоквартирним будинком</t>
  </si>
  <si>
    <t>рентна плата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</si>
  <si>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</si>
  <si>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</si>
  <si>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</si>
  <si>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</si>
  <si>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</si>
  <si>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</si>
  <si>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</si>
  <si>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</si>
  <si>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</si>
  <si>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</si>
  <si>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одержані штрафи, пені</t>
  </si>
  <si>
    <t>доходи від розміщення коштів у банку</t>
  </si>
  <si>
    <t xml:space="preserve">отримання відшкодування витрат, понесених підприємством на користь контрагента </t>
  </si>
  <si>
    <t>відшкодування витрат на оплату відпусток, що надаються особам, потерпілим внаслідок Чорнобильської катастрофи</t>
  </si>
  <si>
    <t>Інші операційні витрати, усього, у тому числі:</t>
  </si>
  <si>
    <t>нетипові операційні витрати  (розшифрувати)</t>
  </si>
  <si>
    <t>витрати на матеріальну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</si>
  <si>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</si>
  <si>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</si>
  <si>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</si>
  <si>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амортизація основних засобів</t>
  </si>
  <si>
    <t>матеріали</t>
  </si>
  <si>
    <t>ЄСВ</t>
  </si>
  <si>
    <t>штрафи</t>
  </si>
  <si>
    <t>ПДВ</t>
  </si>
  <si>
    <t>лікарняні за рахунок підприємства</t>
  </si>
  <si>
    <t>витрати, понесені підприємством на користь контрагента (благоустрій та утримання територій), що підлягають відшкодуванню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</si>
  <si>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</si>
  <si>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</si>
  <si>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</si>
  <si>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</si>
  <si>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</si>
  <si>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</si>
  <si>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(нарахування доходів від безкоштовно отриманих активів на суму нарахованої амортизації (Дт 424 Кт 745))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</si>
  <si>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</si>
  <si>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</si>
  <si>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</si>
  <si>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</si>
  <si>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</si>
  <si>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</si>
  <si>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</si>
  <si>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</si>
  <si>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</si>
  <si>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</si>
  <si>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</si>
  <si>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</si>
  <si>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</si>
  <si>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rPr>
        <b/>
        <sz val="14"/>
        <rFont val="Times New Roman"/>
        <charset val="204"/>
      </rPr>
      <t xml:space="preserve">EBITDA </t>
    </r>
    <r>
      <rPr>
        <sz val="14"/>
        <rFont val="Times New Roman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</si>
  <si>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</si>
  <si>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</si>
  <si>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</si>
  <si>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</si>
  <si>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</si>
  <si>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</si>
  <si>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</si>
  <si>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 xml:space="preserve">Власне ім'я ПРІЗВИЩЕ 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</si>
  <si>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</si>
  <si>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</si>
  <si>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</si>
  <si>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</si>
  <si>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</si>
  <si>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</si>
  <si>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</si>
  <si>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</si>
  <si>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</si>
  <si>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</si>
  <si>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</si>
  <si>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</si>
  <si>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</si>
  <si>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</si>
  <si>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</si>
  <si>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</si>
  <si>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</si>
  <si>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</si>
  <si>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</si>
  <si>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</si>
  <si>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</si>
  <si>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</si>
  <si>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</si>
  <si>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</si>
  <si>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</si>
  <si>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</si>
  <si>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</si>
  <si>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</si>
  <si>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</si>
  <si>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 та збори (пайова участь)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</si>
  <si>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</si>
  <si>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</si>
  <si>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</si>
  <si>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</si>
  <si>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</si>
  <si>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</si>
  <si>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</si>
  <si>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</si>
  <si>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</si>
  <si>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</si>
  <si>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</si>
  <si>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Факт минулого 2024 року</t>
  </si>
  <si>
    <t>План поточного 2025 року</t>
  </si>
  <si>
    <t>Прогноз
на поточний 2025 рік</t>
  </si>
  <si>
    <t>Плановий 2026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</si>
  <si>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</si>
  <si>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</si>
  <si>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</si>
  <si>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</si>
  <si>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</si>
  <si>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</si>
  <si>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 (дохід від послуг по утриманню громадських вбиралень, підземних переходів, місць відпочинку людей біля води)</t>
  </si>
  <si>
    <t xml:space="preserve">інші надходження (відшкодування витрат на оплату відпусток особам, потерпілим внаслідок Чорнобильської катастрофи))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</si>
  <si>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</si>
  <si>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</si>
  <si>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</si>
  <si>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</si>
  <si>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</si>
  <si>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</si>
  <si>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надходження від ФСС з ТВП</t>
  </si>
  <si>
    <t>штрафи, пені</t>
  </si>
  <si>
    <t>надходження від розміщення коштів у банку</t>
  </si>
  <si>
    <t>отримання відшкодування послуг (благоустрій та утримання територій)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</si>
  <si>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</si>
  <si>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</si>
  <si>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</si>
  <si>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</si>
  <si>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</si>
  <si>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</si>
  <si>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інші зобов’язання з податків і зборів, у тому числі:
 </t>
  </si>
  <si>
    <t>3156/1</t>
  </si>
  <si>
    <t>3156/2</t>
  </si>
  <si>
    <t>інші платежі (земельний податок,  пайова участь, військовий збір)</t>
  </si>
  <si>
    <t>Повернення коштів до бюджету</t>
  </si>
  <si>
    <t>Інші витрачання (розшифрувати)</t>
  </si>
  <si>
    <t>витрачання на оплату авансів</t>
  </si>
  <si>
    <t>витрачання РКО банку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</si>
  <si>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</si>
  <si>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</si>
  <si>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</si>
  <si>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</si>
  <si>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</si>
  <si>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</si>
  <si>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</si>
  <si>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</si>
  <si>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</si>
  <si>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</si>
  <si>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</si>
  <si>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</si>
  <si>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</si>
  <si>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</si>
  <si>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</si>
  <si>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</si>
  <si>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</si>
  <si>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</si>
  <si>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</si>
  <si>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</si>
  <si>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</si>
  <si>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</si>
  <si>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</si>
  <si>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</si>
  <si>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</si>
  <si>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</si>
  <si>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</si>
  <si>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</si>
  <si>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</si>
  <si>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</si>
  <si>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</si>
  <si>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</si>
  <si>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</si>
  <si>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</si>
  <si>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</si>
  <si>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</si>
  <si>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</si>
  <si>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 xml:space="preserve">Факт минулого 2024 року </t>
  </si>
  <si>
    <t>Плановий 2026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</si>
  <si>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</si>
  <si>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</si>
  <si>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</si>
  <si>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</si>
  <si>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</si>
  <si>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</si>
  <si>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</si>
  <si>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</si>
  <si>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rPr>
        <b/>
        <sz val="14"/>
        <rFont val="Times New Roman"/>
        <charset val="204"/>
      </rPr>
      <t xml:space="preserve">Керівник   </t>
    </r>
    <r>
      <rPr>
        <sz val="14"/>
        <rFont val="Times New Roman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</si>
  <si>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</si>
  <si>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</si>
  <si>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</si>
  <si>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</si>
  <si>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</si>
  <si>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</si>
  <si>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</si>
  <si>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</si>
  <si>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</si>
  <si>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</si>
  <si>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</si>
  <si>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</si>
  <si>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</si>
  <si>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</si>
  <si>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</si>
  <si>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</si>
  <si>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</si>
  <si>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</si>
  <si>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</si>
  <si>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</si>
  <si>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</si>
  <si>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</si>
  <si>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</si>
  <si>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</si>
  <si>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</si>
  <si>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</si>
  <si>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</si>
  <si>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</si>
  <si>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</si>
  <si>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</si>
  <si>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</si>
  <si>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</si>
  <si>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</si>
  <si>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</si>
  <si>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</si>
  <si>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</si>
  <si>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</si>
  <si>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</si>
  <si>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</si>
  <si>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</si>
  <si>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</si>
  <si>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</si>
  <si>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</si>
  <si>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</si>
  <si>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</si>
  <si>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</si>
  <si>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</si>
  <si>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</si>
  <si>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</si>
  <si>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Керівник   ______________________________</t>
  </si>
  <si>
    <t>________________________________________________</t>
  </si>
  <si>
    <t xml:space="preserve">  (підпис)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</si>
</sst>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##\ ##0.000"/>
    <numFmt numFmtId="181" formatCode="#\ ##0.00"/>
    <numFmt numFmtId="182" formatCode="_(&quot;$&quot;* #\ ##0.00_);_(&quot;$&quot;* \(#\ ##0.00\);_(&quot;$&quot;* &quot;-&quot;??_);_(@_)"/>
    <numFmt numFmtId="183" formatCode="_(* #\ ##0_);_(* \(#\ ##0\);_(* &quot;-&quot;_);_(@_)"/>
    <numFmt numFmtId="184" formatCode="_(* #\ ##0.00_);_(* \(#\ ##0.00\);_(* &quot;-&quot;??_);_(@_)"/>
    <numFmt numFmtId="185" formatCode="_-* #\ ##0.00_₴_-;\-* #\ ##0.00_₴_-;_-* &quot;-&quot;??_₴_-;_-@_-"/>
    <numFmt numFmtId="186" formatCode="#\ ##0.00&quot;р.&quot;;\-#\ ##0.00&quot;р.&quot;"/>
    <numFmt numFmtId="187" formatCode="#\ ##0.0_ ;[Red]\-#\ ##0.0\ "/>
    <numFmt numFmtId="188" formatCode="_-* #\ ##0.00_р_._-;\-* #\ ##0.00_р_._-;_-* &quot;-&quot;??_р_._-;_-@_-"/>
    <numFmt numFmtId="189" formatCode="_-* #\ ##0.00\ _г_р_н_._-;\-* #\ ##0.00\ _г_р_н_._-;_-* &quot;-&quot;??\ _г_р_н_._-;_-@_-"/>
    <numFmt numFmtId="190" formatCode="#\ ##0&quot;р.&quot;;[Red]\-#\ ##0&quot;р.&quot;"/>
    <numFmt numFmtId="191" formatCode="0.0;\(0.0\);\ ;\-"/>
    <numFmt numFmtId="192" formatCode="#\ ##0"/>
    <numFmt numFmtId="193" formatCode="_(* #\ ##0_);_(* \(#\ ##0\);_(* &quot;-&quot;??_);_(@_)"/>
    <numFmt numFmtId="194" formatCode="0.0"/>
    <numFmt numFmtId="195" formatCode="#\ ##0.0"/>
    <numFmt numFmtId="196" formatCode="_(* #\ ##0.0_);_(* \(#\ ##0.0\);_(* &quot;-&quot;??_);_(@_)"/>
    <numFmt numFmtId="197" formatCode="#\ ##0;\(#\ ##0\)"/>
    <numFmt numFmtId="198" formatCode="_(* #\ ##0.0000_);_(* \(#\ ##0.0000\);_(* &quot;-&quot;_);_(@_)"/>
    <numFmt numFmtId="199" formatCode="dd\.mm\.yyyy"/>
    <numFmt numFmtId="200" formatCode="_(* #\ ##0.0_);_(* \(#\ ##0.0\);_(* &quot;-&quot;_);_(@_)"/>
  </numFmts>
  <fonts count="95">
    <font>
      <sz val="10"/>
      <name val="Arial Cyr"/>
      <charset val="204"/>
    </font>
    <font>
      <sz val="8"/>
      <name val="Arial Cyr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sz val="8"/>
      <name val="Times New Roman"/>
      <charset val="204"/>
    </font>
    <font>
      <sz val="14"/>
      <color theme="1"/>
      <name val="Times New Roman"/>
      <charset val="204"/>
    </font>
    <font>
      <sz val="10"/>
      <name val="Times New Roman"/>
      <charset val="204"/>
    </font>
    <font>
      <b/>
      <sz val="10"/>
      <name val="Arial Cyr"/>
      <charset val="204"/>
    </font>
    <font>
      <i/>
      <sz val="14"/>
      <name val="Times New Roman"/>
      <charset val="204"/>
    </font>
    <font>
      <i/>
      <sz val="12"/>
      <name val="Times New Roman"/>
      <charset val="204"/>
    </font>
    <font>
      <sz val="13"/>
      <name val="Times New Roman"/>
      <charset val="204"/>
    </font>
    <font>
      <sz val="12"/>
      <name val="Times New Roman"/>
      <charset val="204"/>
    </font>
    <font>
      <b/>
      <sz val="8"/>
      <name val="Times New Roman"/>
      <charset val="204"/>
    </font>
    <font>
      <b/>
      <sz val="14"/>
      <color rgb="FFFF0000"/>
      <name val="Times New Roman"/>
      <charset val="204"/>
    </font>
    <font>
      <i/>
      <sz val="14"/>
      <color theme="1"/>
      <name val="Times New Roman"/>
      <charset val="204"/>
    </font>
    <font>
      <i/>
      <u/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Helv"/>
      <charset val="204"/>
    </font>
    <font>
      <sz val="11"/>
      <color indexed="8"/>
      <name val="Calibri"/>
      <charset val="204"/>
    </font>
    <font>
      <sz val="11"/>
      <color indexed="8"/>
      <name val="Arial Cyr"/>
      <charset val="204"/>
    </font>
    <font>
      <sz val="11"/>
      <color indexed="9"/>
      <name val="Calibri"/>
      <charset val="204"/>
    </font>
    <font>
      <sz val="11"/>
      <color indexed="9"/>
      <name val="Arial Cyr"/>
      <charset val="204"/>
    </font>
    <font>
      <sz val="11"/>
      <color indexed="20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b/>
      <sz val="12"/>
      <name val="Arial"/>
      <charset val="204"/>
    </font>
    <font>
      <sz val="10"/>
      <name val="Arial"/>
      <charset val="204"/>
    </font>
    <font>
      <i/>
      <sz val="11"/>
      <color indexed="23"/>
      <name val="Calibri"/>
      <charset val="204"/>
    </font>
    <font>
      <sz val="10"/>
      <name val="FreeSet"/>
      <charset val="134"/>
    </font>
    <font>
      <sz val="11"/>
      <color indexed="17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u/>
      <sz val="10"/>
      <color indexed="12"/>
      <name val="Arial"/>
      <charset val="204"/>
    </font>
    <font>
      <sz val="11"/>
      <color indexed="62"/>
      <name val="Calibri"/>
      <charset val="204"/>
    </font>
    <font>
      <b/>
      <sz val="14"/>
      <name val="Arial"/>
      <charset val="204"/>
    </font>
    <font>
      <b/>
      <sz val="12"/>
      <color indexed="9"/>
      <name val="Arial"/>
      <charset val="204"/>
    </font>
    <font>
      <b/>
      <i/>
      <sz val="14"/>
      <name val="Arial"/>
      <charset val="204"/>
    </font>
    <font>
      <b/>
      <i/>
      <sz val="14"/>
      <color indexed="9"/>
      <name val="Arial"/>
      <charset val="204"/>
    </font>
    <font>
      <b/>
      <i/>
      <sz val="12"/>
      <color indexed="9"/>
      <name val="Arial"/>
      <charset val="204"/>
    </font>
    <font>
      <b/>
      <sz val="11"/>
      <name val="Arial"/>
      <charset val="204"/>
    </font>
    <font>
      <b/>
      <sz val="11"/>
      <color indexed="9"/>
      <name val="Arial"/>
      <charset val="204"/>
    </font>
    <font>
      <sz val="12"/>
      <color indexed="9"/>
      <name val="Bookman Old Style"/>
      <charset val="204"/>
    </font>
    <font>
      <sz val="11"/>
      <name val="Arial"/>
      <charset val="204"/>
    </font>
    <font>
      <sz val="11"/>
      <color indexed="9"/>
      <name val="Arial"/>
      <charset val="204"/>
    </font>
    <font>
      <i/>
      <sz val="11"/>
      <name val="Arial"/>
      <charset val="204"/>
    </font>
    <font>
      <b/>
      <i/>
      <sz val="11"/>
      <color indexed="9"/>
      <name val="Arial"/>
      <charset val="204"/>
    </font>
    <font>
      <sz val="11"/>
      <color indexed="52"/>
      <name val="Calibri"/>
      <charset val="204"/>
    </font>
    <font>
      <sz val="11"/>
      <color indexed="60"/>
      <name val="Calibri"/>
      <charset val="204"/>
    </font>
    <font>
      <b/>
      <sz val="10"/>
      <name val="Arial"/>
      <charset val="204"/>
    </font>
    <font>
      <b/>
      <sz val="11"/>
      <color indexed="63"/>
      <name val="Calibri"/>
      <charset val="204"/>
    </font>
    <font>
      <b/>
      <sz val="18"/>
      <color indexed="56"/>
      <name val="Cambria"/>
      <charset val="204"/>
    </font>
    <font>
      <b/>
      <sz val="11"/>
      <color indexed="8"/>
      <name val="Calibri"/>
      <charset val="204"/>
    </font>
    <font>
      <sz val="11"/>
      <color indexed="10"/>
      <name val="Calibri"/>
      <charset val="204"/>
    </font>
    <font>
      <sz val="11"/>
      <color indexed="62"/>
      <name val="Arial Cyr"/>
      <charset val="204"/>
    </font>
    <font>
      <b/>
      <sz val="11"/>
      <color indexed="63"/>
      <name val="Arial Cyr"/>
      <charset val="204"/>
    </font>
    <font>
      <b/>
      <sz val="11"/>
      <color indexed="52"/>
      <name val="Arial Cyr"/>
      <charset val="204"/>
    </font>
    <font>
      <b/>
      <sz val="15"/>
      <color indexed="56"/>
      <name val="Arial Cyr"/>
      <charset val="204"/>
    </font>
    <font>
      <b/>
      <sz val="13"/>
      <color indexed="56"/>
      <name val="Arial Cyr"/>
      <charset val="204"/>
    </font>
    <font>
      <b/>
      <sz val="11"/>
      <color indexed="56"/>
      <name val="Arial Cyr"/>
      <charset val="204"/>
    </font>
    <font>
      <b/>
      <sz val="11"/>
      <color indexed="8"/>
      <name val="Arial Cyr"/>
      <charset val="204"/>
    </font>
    <font>
      <b/>
      <sz val="11"/>
      <color indexed="9"/>
      <name val="Arial Cyr"/>
      <charset val="204"/>
    </font>
    <font>
      <sz val="11"/>
      <color indexed="60"/>
      <name val="Arial Cyr"/>
      <charset val="204"/>
    </font>
    <font>
      <sz val="8"/>
      <name val="Arial"/>
      <charset val="134"/>
    </font>
    <font>
      <sz val="11"/>
      <color theme="1"/>
      <name val="Calibri"/>
      <charset val="204"/>
      <scheme val="minor"/>
    </font>
    <font>
      <sz val="11"/>
      <color indexed="20"/>
      <name val="Arial Cyr"/>
      <charset val="204"/>
    </font>
    <font>
      <i/>
      <sz val="11"/>
      <color indexed="23"/>
      <name val="Arial Cyr"/>
      <charset val="204"/>
    </font>
    <font>
      <sz val="12"/>
      <name val="Arial Cyr"/>
      <charset val="204"/>
    </font>
    <font>
      <sz val="11"/>
      <color indexed="52"/>
      <name val="Arial Cyr"/>
      <charset val="204"/>
    </font>
    <font>
      <sz val="10"/>
      <name val="Helv"/>
      <charset val="134"/>
    </font>
    <font>
      <sz val="11"/>
      <color indexed="10"/>
      <name val="Arial Cyr"/>
      <charset val="204"/>
    </font>
    <font>
      <sz val="12"/>
      <name val="Journal"/>
      <charset val="134"/>
    </font>
    <font>
      <sz val="11"/>
      <color indexed="17"/>
      <name val="Arial Cyr"/>
      <charset val="204"/>
    </font>
    <font>
      <sz val="10"/>
      <name val="Tahoma"/>
      <charset val="204"/>
    </font>
    <font>
      <sz val="10"/>
      <name val="Petersbur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9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9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9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0" borderId="0" applyNumberFormat="0" applyBorder="0" applyAlignment="0" applyProtection="0"/>
    <xf numFmtId="0" fontId="38" fillId="43" borderId="0" applyNumberFormat="0" applyBorder="0" applyAlignment="0" applyProtection="0"/>
    <xf numFmtId="0" fontId="38" fillId="46" borderId="0" applyNumberFormat="0" applyBorder="0" applyAlignment="0" applyProtection="0"/>
    <xf numFmtId="0" fontId="39" fillId="43" borderId="0" applyNumberFormat="0" applyBorder="0" applyAlignment="0" applyProtection="0"/>
    <xf numFmtId="0" fontId="38" fillId="43" borderId="0" applyNumberFormat="0" applyBorder="0" applyAlignment="0" applyProtection="0"/>
    <xf numFmtId="0" fontId="39" fillId="44" borderId="0" applyNumberFormat="0" applyBorder="0" applyAlignment="0" applyProtection="0"/>
    <xf numFmtId="0" fontId="38" fillId="44" borderId="0" applyNumberFormat="0" applyBorder="0" applyAlignment="0" applyProtection="0"/>
    <xf numFmtId="0" fontId="39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3" borderId="0" applyNumberFormat="0" applyBorder="0" applyAlignment="0" applyProtection="0"/>
    <xf numFmtId="0" fontId="38" fillId="43" borderId="0" applyNumberFormat="0" applyBorder="0" applyAlignment="0" applyProtection="0"/>
    <xf numFmtId="0" fontId="39" fillId="46" borderId="0" applyNumberFormat="0" applyBorder="0" applyAlignment="0" applyProtection="0"/>
    <xf numFmtId="0" fontId="38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1" fillId="47" borderId="0" applyNumberFormat="0" applyBorder="0" applyAlignment="0" applyProtection="0"/>
    <xf numFmtId="0" fontId="40" fillId="47" borderId="0" applyNumberFormat="0" applyBorder="0" applyAlignment="0" applyProtection="0"/>
    <xf numFmtId="0" fontId="41" fillId="44" borderId="0" applyNumberFormat="0" applyBorder="0" applyAlignment="0" applyProtection="0"/>
    <xf numFmtId="0" fontId="40" fillId="44" borderId="0" applyNumberFormat="0" applyBorder="0" applyAlignment="0" applyProtection="0"/>
    <xf numFmtId="0" fontId="41" fillId="45" borderId="0" applyNumberFormat="0" applyBorder="0" applyAlignment="0" applyProtection="0"/>
    <xf numFmtId="0" fontId="40" fillId="45" borderId="0" applyNumberFormat="0" applyBorder="0" applyAlignment="0" applyProtection="0"/>
    <xf numFmtId="0" fontId="41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0" fillId="49" borderId="0" applyNumberFormat="0" applyBorder="0" applyAlignment="0" applyProtection="0"/>
    <xf numFmtId="0" fontId="41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4" borderId="0" applyNumberFormat="0" applyBorder="0" applyAlignment="0" applyProtection="0"/>
    <xf numFmtId="0" fontId="42" fillId="38" borderId="0" applyNumberFormat="0" applyBorder="0" applyAlignment="0" applyProtection="0"/>
    <xf numFmtId="0" fontId="43" fillId="55" borderId="25" applyNumberFormat="0" applyAlignment="0" applyProtection="0"/>
    <xf numFmtId="0" fontId="44" fillId="56" borderId="26" applyNumberFormat="0" applyAlignment="0" applyProtection="0"/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5" fillId="0" borderId="2">
      <alignment horizontal="center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49" fontId="46" fillId="0" borderId="2">
      <alignment horizontal="left" vertical="center"/>
      <protection locked="0"/>
    </xf>
    <xf numFmtId="0" fontId="47" fillId="0" borderId="0" applyNumberFormat="0" applyFill="0" applyBorder="0" applyAlignment="0" applyProtection="0"/>
    <xf numFmtId="180" fontId="48" fillId="0" borderId="0" applyAlignment="0">
      <alignment wrapText="1"/>
    </xf>
    <xf numFmtId="0" fontId="49" fillId="39" borderId="0" applyNumberFormat="0" applyBorder="0" applyAlignment="0" applyProtection="0"/>
    <xf numFmtId="0" fontId="50" fillId="0" borderId="27" applyNumberFormat="0" applyFill="0" applyAlignment="0" applyProtection="0"/>
    <xf numFmtId="0" fontId="51" fillId="0" borderId="28" applyNumberFormat="0" applyFill="0" applyAlignment="0" applyProtection="0"/>
    <xf numFmtId="0" fontId="52" fillId="0" borderId="29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42" borderId="25" applyNumberFormat="0" applyAlignment="0" applyProtection="0"/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</xf>
    <xf numFmtId="49" fontId="46" fillId="0" borderId="0" applyNumberFormat="0" applyFont="0" applyAlignment="0">
      <alignment vertical="top" wrapText="1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46" fillId="0" borderId="0" applyNumberFormat="0" applyFont="0" applyAlignment="0">
      <alignment vertical="top" wrapText="1"/>
      <protection locked="0"/>
    </xf>
    <xf numFmtId="49" fontId="55" fillId="57" borderId="30">
      <alignment horizontal="left" vertical="center"/>
      <protection locked="0"/>
    </xf>
    <xf numFmtId="49" fontId="55" fillId="57" borderId="30">
      <alignment horizontal="left" vertical="center"/>
    </xf>
    <xf numFmtId="181" fontId="55" fillId="57" borderId="30">
      <alignment horizontal="right" vertical="center"/>
      <protection locked="0"/>
    </xf>
    <xf numFmtId="181" fontId="55" fillId="57" borderId="30">
      <alignment horizontal="right" vertical="center"/>
    </xf>
    <xf numFmtId="181" fontId="56" fillId="57" borderId="30">
      <alignment horizontal="right" vertical="center"/>
      <protection locked="0"/>
    </xf>
    <xf numFmtId="49" fontId="57" fillId="57" borderId="2">
      <alignment horizontal="left" vertical="center"/>
      <protection locked="0"/>
    </xf>
    <xf numFmtId="49" fontId="57" fillId="57" borderId="2">
      <alignment horizontal="left" vertical="center"/>
    </xf>
    <xf numFmtId="49" fontId="58" fillId="57" borderId="2">
      <alignment horizontal="left" vertical="center"/>
      <protection locked="0"/>
    </xf>
    <xf numFmtId="49" fontId="58" fillId="57" borderId="2">
      <alignment horizontal="left" vertical="center"/>
    </xf>
    <xf numFmtId="181" fontId="57" fillId="57" borderId="2">
      <alignment horizontal="right" vertical="center"/>
      <protection locked="0"/>
    </xf>
    <xf numFmtId="181" fontId="57" fillId="57" borderId="2">
      <alignment horizontal="right" vertical="center"/>
    </xf>
    <xf numFmtId="181" fontId="59" fillId="57" borderId="2">
      <alignment horizontal="right" vertical="center"/>
      <protection locked="0"/>
    </xf>
    <xf numFmtId="49" fontId="45" fillId="57" borderId="2">
      <alignment horizontal="left" vertical="center"/>
      <protection locked="0"/>
    </xf>
    <xf numFmtId="49" fontId="45" fillId="57" borderId="2">
      <alignment horizontal="left" vertical="center"/>
      <protection locked="0"/>
    </xf>
    <xf numFmtId="49" fontId="45" fillId="57" borderId="2">
      <alignment horizontal="left" vertical="center"/>
    </xf>
    <xf numFmtId="49" fontId="45" fillId="57" borderId="2">
      <alignment horizontal="left" vertical="center"/>
    </xf>
    <xf numFmtId="49" fontId="56" fillId="57" borderId="2">
      <alignment horizontal="left" vertical="center"/>
      <protection locked="0"/>
    </xf>
    <xf numFmtId="49" fontId="56" fillId="57" borderId="2">
      <alignment horizontal="left" vertical="center"/>
    </xf>
    <xf numFmtId="181" fontId="45" fillId="57" borderId="2">
      <alignment horizontal="right" vertical="center"/>
      <protection locked="0"/>
    </xf>
    <xf numFmtId="181" fontId="45" fillId="57" borderId="2">
      <alignment horizontal="right" vertical="center"/>
      <protection locked="0"/>
    </xf>
    <xf numFmtId="181" fontId="45" fillId="57" borderId="2">
      <alignment horizontal="right" vertical="center"/>
    </xf>
    <xf numFmtId="181" fontId="45" fillId="57" borderId="2">
      <alignment horizontal="right" vertical="center"/>
    </xf>
    <xf numFmtId="181" fontId="56" fillId="57" borderId="2">
      <alignment horizontal="right" vertical="center"/>
      <protection locked="0"/>
    </xf>
    <xf numFmtId="49" fontId="60" fillId="57" borderId="2">
      <alignment horizontal="left" vertical="center"/>
      <protection locked="0"/>
    </xf>
    <xf numFmtId="49" fontId="60" fillId="57" borderId="2">
      <alignment horizontal="left" vertical="center"/>
    </xf>
    <xf numFmtId="49" fontId="61" fillId="57" borderId="2">
      <alignment horizontal="left" vertical="center"/>
      <protection locked="0"/>
    </xf>
    <xf numFmtId="49" fontId="61" fillId="57" borderId="2">
      <alignment horizontal="left" vertical="center"/>
    </xf>
    <xf numFmtId="181" fontId="60" fillId="57" borderId="2">
      <alignment horizontal="right" vertical="center"/>
      <protection locked="0"/>
    </xf>
    <xf numFmtId="181" fontId="60" fillId="57" borderId="2">
      <alignment horizontal="right" vertical="center"/>
    </xf>
    <xf numFmtId="181" fontId="62" fillId="57" borderId="2">
      <alignment horizontal="right" vertical="center"/>
      <protection locked="0"/>
    </xf>
    <xf numFmtId="49" fontId="63" fillId="0" borderId="2">
      <alignment horizontal="left" vertical="center"/>
      <protection locked="0"/>
    </xf>
    <xf numFmtId="49" fontId="63" fillId="0" borderId="2">
      <alignment horizontal="left" vertical="center"/>
    </xf>
    <xf numFmtId="49" fontId="64" fillId="0" borderId="2">
      <alignment horizontal="left" vertical="center"/>
      <protection locked="0"/>
    </xf>
    <xf numFmtId="49" fontId="64" fillId="0" borderId="2">
      <alignment horizontal="left" vertical="center"/>
    </xf>
    <xf numFmtId="181" fontId="63" fillId="0" borderId="2">
      <alignment horizontal="right" vertical="center"/>
      <protection locked="0"/>
    </xf>
    <xf numFmtId="181" fontId="63" fillId="0" borderId="2">
      <alignment horizontal="right" vertical="center"/>
    </xf>
    <xf numFmtId="181" fontId="64" fillId="0" borderId="2">
      <alignment horizontal="right" vertical="center"/>
      <protection locked="0"/>
    </xf>
    <xf numFmtId="49" fontId="65" fillId="0" borderId="2">
      <alignment horizontal="left" vertical="center"/>
      <protection locked="0"/>
    </xf>
    <xf numFmtId="49" fontId="65" fillId="0" borderId="2">
      <alignment horizontal="left" vertical="center"/>
    </xf>
    <xf numFmtId="49" fontId="66" fillId="0" borderId="2">
      <alignment horizontal="left" vertical="center"/>
      <protection locked="0"/>
    </xf>
    <xf numFmtId="49" fontId="66" fillId="0" borderId="2">
      <alignment horizontal="left" vertical="center"/>
    </xf>
    <xf numFmtId="181" fontId="65" fillId="0" borderId="2">
      <alignment horizontal="right" vertical="center"/>
      <protection locked="0"/>
    </xf>
    <xf numFmtId="181" fontId="65" fillId="0" borderId="2">
      <alignment horizontal="right" vertical="center"/>
    </xf>
    <xf numFmtId="49" fontId="63" fillId="0" borderId="2">
      <alignment horizontal="left" vertical="center"/>
      <protection locked="0"/>
    </xf>
    <xf numFmtId="49" fontId="64" fillId="0" borderId="2">
      <alignment horizontal="left" vertical="center"/>
      <protection locked="0"/>
    </xf>
    <xf numFmtId="181" fontId="63" fillId="0" borderId="2">
      <alignment horizontal="right" vertical="center"/>
      <protection locked="0"/>
    </xf>
    <xf numFmtId="0" fontId="67" fillId="0" borderId="31" applyNumberFormat="0" applyFill="0" applyAlignment="0" applyProtection="0"/>
    <xf numFmtId="0" fontId="68" fillId="2" borderId="0" applyNumberFormat="0" applyBorder="0" applyAlignment="0" applyProtection="0"/>
    <xf numFmtId="0" fontId="46" fillId="0" borderId="0"/>
    <xf numFmtId="0" fontId="46" fillId="0" borderId="0" applyNumberFormat="0" applyFill="0" applyAlignment="0">
      <alignment horizontal="center"/>
      <protection locked="0"/>
    </xf>
    <xf numFmtId="0" fontId="0" fillId="58" borderId="32" applyNumberFormat="0" applyFont="0" applyAlignment="0" applyProtection="0"/>
    <xf numFmtId="181" fontId="69" fillId="42" borderId="2">
      <alignment horizontal="right" vertical="center"/>
      <protection locked="0"/>
    </xf>
    <xf numFmtId="181" fontId="69" fillId="3" borderId="2">
      <alignment horizontal="right" vertical="center"/>
      <protection locked="0"/>
    </xf>
    <xf numFmtId="181" fontId="69" fillId="55" borderId="2">
      <alignment horizontal="right" vertical="center"/>
      <protection locked="0"/>
    </xf>
    <xf numFmtId="0" fontId="70" fillId="55" borderId="33" applyNumberFormat="0" applyAlignment="0" applyProtection="0"/>
    <xf numFmtId="49" fontId="45" fillId="0" borderId="2">
      <alignment horizontal="left" vertical="center" wrapText="1"/>
      <protection locked="0"/>
    </xf>
    <xf numFmtId="49" fontId="45" fillId="0" borderId="2">
      <alignment horizontal="left" vertical="center" wrapText="1"/>
      <protection locked="0"/>
    </xf>
    <xf numFmtId="0" fontId="71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73" fillId="0" borderId="0" applyNumberFormat="0" applyFill="0" applyBorder="0" applyAlignment="0" applyProtection="0"/>
    <xf numFmtId="0" fontId="41" fillId="51" borderId="0" applyNumberFormat="0" applyBorder="0" applyAlignment="0" applyProtection="0"/>
    <xf numFmtId="0" fontId="40" fillId="51" borderId="0" applyNumberFormat="0" applyBorder="0" applyAlignment="0" applyProtection="0"/>
    <xf numFmtId="0" fontId="41" fillId="52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40" fillId="53" borderId="0" applyNumberFormat="0" applyBorder="0" applyAlignment="0" applyProtection="0"/>
    <xf numFmtId="0" fontId="41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0" fillId="49" borderId="0" applyNumberFormat="0" applyBorder="0" applyAlignment="0" applyProtection="0"/>
    <xf numFmtId="0" fontId="41" fillId="54" borderId="0" applyNumberFormat="0" applyBorder="0" applyAlignment="0" applyProtection="0"/>
    <xf numFmtId="0" fontId="40" fillId="54" borderId="0" applyNumberFormat="0" applyBorder="0" applyAlignment="0" applyProtection="0"/>
    <xf numFmtId="0" fontId="74" fillId="42" borderId="25" applyNumberFormat="0" applyAlignment="0" applyProtection="0"/>
    <xf numFmtId="0" fontId="54" fillId="42" borderId="25" applyNumberFormat="0" applyAlignment="0" applyProtection="0"/>
    <xf numFmtId="0" fontId="75" fillId="55" borderId="33" applyNumberFormat="0" applyAlignment="0" applyProtection="0"/>
    <xf numFmtId="0" fontId="70" fillId="55" borderId="33" applyNumberFormat="0" applyAlignment="0" applyProtection="0"/>
    <xf numFmtId="0" fontId="76" fillId="55" borderId="25" applyNumberFormat="0" applyAlignment="0" applyProtection="0"/>
    <xf numFmtId="0" fontId="43" fillId="55" borderId="25" applyNumberFormat="0" applyAlignment="0" applyProtection="0"/>
    <xf numFmtId="182" fontId="46" fillId="0" borderId="0" applyFont="0" applyFill="0" applyBorder="0" applyAlignment="0" applyProtection="0"/>
    <xf numFmtId="0" fontId="77" fillId="0" borderId="27" applyNumberFormat="0" applyFill="0" applyAlignment="0" applyProtection="0"/>
    <xf numFmtId="0" fontId="50" fillId="0" borderId="27" applyNumberFormat="0" applyFill="0" applyAlignment="0" applyProtection="0"/>
    <xf numFmtId="0" fontId="78" fillId="0" borderId="28" applyNumberFormat="0" applyFill="0" applyAlignment="0" applyProtection="0"/>
    <xf numFmtId="0" fontId="51" fillId="0" borderId="28" applyNumberFormat="0" applyFill="0" applyAlignment="0" applyProtection="0"/>
    <xf numFmtId="0" fontId="79" fillId="0" borderId="29" applyNumberFormat="0" applyFill="0" applyAlignment="0" applyProtection="0"/>
    <xf numFmtId="0" fontId="52" fillId="0" borderId="29" applyNumberFormat="0" applyFill="0" applyAlignment="0" applyProtection="0"/>
    <xf numFmtId="0" fontId="7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0" fillId="0" borderId="34" applyNumberFormat="0" applyFill="0" applyAlignment="0" applyProtection="0"/>
    <xf numFmtId="0" fontId="72" fillId="0" borderId="34" applyNumberFormat="0" applyFill="0" applyAlignment="0" applyProtection="0"/>
    <xf numFmtId="0" fontId="81" fillId="56" borderId="26" applyNumberFormat="0" applyAlignment="0" applyProtection="0"/>
    <xf numFmtId="0" fontId="44" fillId="56" borderId="26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2" fillId="2" borderId="0" applyNumberFormat="0" applyBorder="0" applyAlignment="0" applyProtection="0"/>
    <xf numFmtId="0" fontId="68" fillId="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8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4" fillId="0" borderId="0"/>
    <xf numFmtId="0" fontId="3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8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8" fillId="0" borderId="0"/>
    <xf numFmtId="0" fontId="84" fillId="0" borderId="0"/>
    <xf numFmtId="0" fontId="46" fillId="0" borderId="0"/>
    <xf numFmtId="0" fontId="0" fillId="0" borderId="0"/>
    <xf numFmtId="0" fontId="46" fillId="0" borderId="0"/>
    <xf numFmtId="0" fontId="46" fillId="0" borderId="0" applyNumberFormat="0" applyFont="0" applyFill="0" applyBorder="0" applyAlignment="0" applyProtection="0">
      <alignment vertical="top"/>
    </xf>
    <xf numFmtId="0" fontId="46" fillId="0" borderId="0" applyNumberFormat="0" applyFont="0" applyFill="0" applyBorder="0" applyAlignment="0" applyProtection="0">
      <alignment vertical="top"/>
    </xf>
    <xf numFmtId="0" fontId="0" fillId="0" borderId="0"/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85" fillId="38" borderId="0" applyNumberFormat="0" applyBorder="0" applyAlignment="0" applyProtection="0"/>
    <xf numFmtId="0" fontId="42" fillId="38" borderId="0" applyNumberFormat="0" applyBorder="0" applyAlignment="0" applyProtection="0"/>
    <xf numFmtId="0" fontId="8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7" fillId="58" borderId="32" applyNumberFormat="0" applyFont="0" applyAlignment="0" applyProtection="0"/>
    <xf numFmtId="0" fontId="46" fillId="58" borderId="32" applyNumberFormat="0" applyFont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8" fillId="0" borderId="31" applyNumberFormat="0" applyFill="0" applyAlignment="0" applyProtection="0"/>
    <xf numFmtId="0" fontId="67" fillId="0" borderId="31" applyNumberFormat="0" applyFill="0" applyAlignment="0" applyProtection="0"/>
    <xf numFmtId="0" fontId="37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83" fontId="91" fillId="0" borderId="0" applyFont="0" applyFill="0" applyBorder="0" applyAlignment="0" applyProtection="0"/>
    <xf numFmtId="184" fontId="91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7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189" fontId="38" fillId="0" borderId="0" applyFont="0" applyFill="0" applyBorder="0" applyAlignment="0" applyProtection="0"/>
    <xf numFmtId="189" fontId="3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92" fillId="39" borderId="0" applyNumberFormat="0" applyBorder="0" applyAlignment="0" applyProtection="0"/>
    <xf numFmtId="0" fontId="49" fillId="39" borderId="0" applyNumberFormat="0" applyBorder="0" applyAlignment="0" applyProtection="0"/>
    <xf numFmtId="191" fontId="93" fillId="0" borderId="35" applyFill="0" applyBorder="0">
      <alignment horizontal="center" vertical="center" wrapText="1"/>
      <protection locked="0"/>
    </xf>
    <xf numFmtId="180" fontId="94" fillId="0" borderId="0">
      <alignment wrapText="1"/>
    </xf>
    <xf numFmtId="180" fontId="48" fillId="0" borderId="0">
      <alignment wrapText="1"/>
    </xf>
  </cellStyleXfs>
  <cellXfs count="309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92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193" fontId="2" fillId="2" borderId="2" xfId="0" applyNumberFormat="1" applyFont="1" applyFill="1" applyBorder="1" applyAlignment="1">
      <alignment horizontal="center" vertical="center" wrapText="1"/>
    </xf>
    <xf numFmtId="193" fontId="2" fillId="0" borderId="2" xfId="0" applyNumberFormat="1" applyFont="1" applyFill="1" applyBorder="1" applyAlignment="1">
      <alignment horizontal="center" vertical="center" wrapText="1"/>
    </xf>
    <xf numFmtId="192" fontId="3" fillId="0" borderId="10" xfId="0" applyNumberFormat="1" applyFont="1" applyFill="1" applyBorder="1" applyAlignment="1">
      <alignment horizontal="left" vertical="center" wrapText="1"/>
    </xf>
    <xf numFmtId="192" fontId="3" fillId="0" borderId="11" xfId="0" applyNumberFormat="1" applyFont="1" applyFill="1" applyBorder="1" applyAlignment="1">
      <alignment horizontal="left" vertical="center" wrapText="1"/>
    </xf>
    <xf numFmtId="192" fontId="3" fillId="0" borderId="12" xfId="0" applyNumberFormat="1" applyFont="1" applyFill="1" applyBorder="1" applyAlignment="1">
      <alignment horizontal="left" vertical="center" wrapText="1"/>
    </xf>
    <xf numFmtId="193" fontId="3" fillId="2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19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92" fontId="2" fillId="0" borderId="2" xfId="0" applyNumberFormat="1" applyFont="1" applyBorder="1" applyAlignment="1">
      <alignment horizontal="center" vertical="center" wrapText="1"/>
    </xf>
    <xf numFmtId="192" fontId="2" fillId="0" borderId="2" xfId="0" applyNumberFormat="1" applyFont="1" applyBorder="1" applyAlignment="1">
      <alignment horizontal="left" vertical="center" wrapText="1"/>
    </xf>
    <xf numFmtId="193" fontId="2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9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0" fillId="0" borderId="0" xfId="0" applyBorder="1"/>
    <xf numFmtId="0" fontId="0" fillId="0" borderId="13" xfId="0" applyBorder="1"/>
    <xf numFmtId="0" fontId="2" fillId="0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93" fontId="2" fillId="0" borderId="10" xfId="0" applyNumberFormat="1" applyFont="1" applyBorder="1" applyAlignment="1">
      <alignment horizontal="center" vertical="center" wrapText="1"/>
    </xf>
    <xf numFmtId="193" fontId="2" fillId="0" borderId="12" xfId="0" applyNumberFormat="1" applyFont="1" applyBorder="1" applyAlignment="1">
      <alignment horizontal="center" vertical="center" wrapText="1"/>
    </xf>
    <xf numFmtId="193" fontId="2" fillId="2" borderId="10" xfId="0" applyNumberFormat="1" applyFont="1" applyFill="1" applyBorder="1" applyAlignment="1">
      <alignment horizontal="center" vertical="center" wrapText="1"/>
    </xf>
    <xf numFmtId="193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195" fontId="2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Alignment="1">
      <alignment horizontal="right" vertical="center"/>
    </xf>
    <xf numFmtId="183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Fill="1" applyAlignment="1">
      <alignment horizontal="center"/>
    </xf>
    <xf numFmtId="0" fontId="7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8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291" applyFont="1" applyFill="1" applyBorder="1" applyAlignment="1">
      <alignment horizontal="left" vertical="center" wrapText="1"/>
    </xf>
    <xf numFmtId="0" fontId="2" fillId="0" borderId="0" xfId="291" applyFont="1" applyFill="1" applyBorder="1" applyAlignment="1">
      <alignment horizontal="center" vertical="center"/>
    </xf>
    <xf numFmtId="195" fontId="2" fillId="0" borderId="0" xfId="291" applyNumberFormat="1" applyFont="1" applyFill="1" applyBorder="1" applyAlignment="1">
      <alignment horizontal="center" vertical="center" wrapText="1"/>
    </xf>
    <xf numFmtId="195" fontId="2" fillId="0" borderId="0" xfId="291" applyNumberFormat="1" applyFont="1" applyFill="1" applyBorder="1" applyAlignment="1">
      <alignment horizontal="right" vertical="center" wrapText="1"/>
    </xf>
    <xf numFmtId="195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3" fillId="0" borderId="0" xfId="291" applyFont="1" applyFill="1" applyBorder="1" applyAlignment="1">
      <alignment horizontal="center" vertical="center" wrapText="1"/>
    </xf>
    <xf numFmtId="0" fontId="2" fillId="0" borderId="14" xfId="29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5" xfId="29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6" xfId="29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291" applyFont="1" applyFill="1" applyBorder="1" applyAlignment="1">
      <alignment horizontal="center" vertical="center" wrapText="1"/>
    </xf>
    <xf numFmtId="0" fontId="3" fillId="0" borderId="2" xfId="291" applyFont="1" applyFill="1" applyBorder="1" applyAlignment="1">
      <alignment horizontal="left" vertical="center" wrapText="1"/>
    </xf>
    <xf numFmtId="193" fontId="3" fillId="4" borderId="2" xfId="0" applyNumberFormat="1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 wrapText="1"/>
    </xf>
    <xf numFmtId="193" fontId="3" fillId="4" borderId="2" xfId="0" applyNumberFormat="1" applyFont="1" applyFill="1" applyBorder="1" applyAlignment="1">
      <alignment horizontal="center" wrapText="1"/>
    </xf>
    <xf numFmtId="0" fontId="2" fillId="0" borderId="2" xfId="291" applyFont="1" applyFill="1" applyBorder="1" applyAlignment="1">
      <alignment horizontal="left" vertical="center" wrapText="1"/>
    </xf>
    <xf numFmtId="193" fontId="2" fillId="0" borderId="2" xfId="0" applyNumberFormat="1" applyFont="1" applyFill="1" applyBorder="1" applyAlignment="1">
      <alignment horizontal="center" wrapText="1"/>
    </xf>
    <xf numFmtId="193" fontId="2" fillId="4" borderId="2" xfId="0" applyNumberFormat="1" applyFont="1" applyFill="1" applyBorder="1" applyAlignment="1">
      <alignment horizontal="center" vertical="center" wrapText="1"/>
    </xf>
    <xf numFmtId="193" fontId="2" fillId="4" borderId="2" xfId="0" applyNumberFormat="1" applyFont="1" applyFill="1" applyBorder="1" applyAlignment="1">
      <alignment horizontal="center" wrapText="1"/>
    </xf>
    <xf numFmtId="183" fontId="2" fillId="3" borderId="2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195" fontId="8" fillId="0" borderId="0" xfId="0" applyNumberFormat="1" applyFont="1" applyFill="1" applyBorder="1" applyAlignment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0" xfId="291" applyFont="1" applyFill="1" applyBorder="1" applyAlignment="1">
      <alignment horizontal="left" vertical="center" wrapText="1"/>
    </xf>
    <xf numFmtId="0" fontId="3" fillId="0" borderId="2" xfId="29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83" fontId="2" fillId="5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4" borderId="2" xfId="29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2" fillId="4" borderId="16" xfId="291" applyFont="1" applyFill="1" applyBorder="1" applyAlignment="1">
      <alignment horizontal="center" vertical="center" wrapText="1"/>
    </xf>
    <xf numFmtId="183" fontId="3" fillId="0" borderId="10" xfId="0" applyNumberFormat="1" applyFont="1" applyFill="1" applyBorder="1" applyAlignment="1">
      <alignment horizontal="center" vertical="center" wrapText="1"/>
    </xf>
    <xf numFmtId="183" fontId="3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83" fontId="3" fillId="0" borderId="12" xfId="0" applyNumberFormat="1" applyFont="1" applyFill="1" applyBorder="1" applyAlignment="1">
      <alignment horizontal="center" vertical="center" wrapText="1"/>
    </xf>
    <xf numFmtId="0" fontId="3" fillId="0" borderId="14" xfId="29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94" fontId="2" fillId="0" borderId="2" xfId="0" applyNumberFormat="1" applyFont="1" applyFill="1" applyBorder="1" applyAlignment="1">
      <alignment horizontal="center" vertical="center" wrapText="1"/>
    </xf>
    <xf numFmtId="19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183" fontId="2" fillId="4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195" fontId="2" fillId="0" borderId="0" xfId="0" applyNumberFormat="1" applyFont="1" applyFill="1" applyBorder="1" applyAlignment="1">
      <alignment horizontal="center" vertical="center" wrapText="1"/>
    </xf>
    <xf numFmtId="195" fontId="8" fillId="0" borderId="0" xfId="0" applyNumberFormat="1" applyFont="1" applyFill="1" applyBorder="1" applyAlignment="1">
      <alignment vertical="center"/>
    </xf>
    <xf numFmtId="0" fontId="3" fillId="0" borderId="0" xfId="291" applyFont="1" applyFill="1" applyBorder="1" applyAlignment="1">
      <alignment horizontal="center" vertical="center"/>
    </xf>
    <xf numFmtId="0" fontId="2" fillId="0" borderId="10" xfId="291" applyFont="1" applyFill="1" applyBorder="1" applyAlignment="1">
      <alignment horizontal="center" vertical="center"/>
    </xf>
    <xf numFmtId="0" fontId="2" fillId="0" borderId="11" xfId="291" applyFont="1" applyFill="1" applyBorder="1" applyAlignment="1">
      <alignment horizontal="center" vertical="center"/>
    </xf>
    <xf numFmtId="0" fontId="2" fillId="0" borderId="12" xfId="291" applyFont="1" applyFill="1" applyBorder="1" applyAlignment="1">
      <alignment horizontal="center" vertical="center"/>
    </xf>
    <xf numFmtId="0" fontId="3" fillId="0" borderId="11" xfId="291" applyFont="1" applyFill="1" applyBorder="1" applyAlignment="1">
      <alignment horizontal="left" vertical="center" wrapText="1"/>
    </xf>
    <xf numFmtId="0" fontId="3" fillId="0" borderId="12" xfId="291" applyFont="1" applyFill="1" applyBorder="1" applyAlignment="1">
      <alignment horizontal="left" vertical="center" wrapText="1"/>
    </xf>
    <xf numFmtId="0" fontId="2" fillId="0" borderId="10" xfId="291" applyFont="1" applyFill="1" applyBorder="1" applyAlignment="1">
      <alignment horizontal="left" vertical="top" wrapText="1"/>
    </xf>
    <xf numFmtId="0" fontId="0" fillId="0" borderId="11" xfId="0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3" fillId="0" borderId="10" xfId="291" applyFont="1" applyFill="1" applyBorder="1" applyAlignment="1">
      <alignment horizontal="left" wrapText="1"/>
    </xf>
    <xf numFmtId="0" fontId="3" fillId="0" borderId="11" xfId="291" applyFont="1" applyFill="1" applyBorder="1" applyAlignment="1">
      <alignment horizontal="left" wrapText="1"/>
    </xf>
    <xf numFmtId="0" fontId="3" fillId="0" borderId="12" xfId="291" applyFont="1" applyFill="1" applyBorder="1" applyAlignment="1">
      <alignment horizontal="left" wrapText="1"/>
    </xf>
    <xf numFmtId="0" fontId="2" fillId="0" borderId="10" xfId="291" applyFont="1" applyFill="1" applyBorder="1" applyAlignment="1">
      <alignment horizontal="left" vertical="center" wrapText="1"/>
    </xf>
    <xf numFmtId="0" fontId="2" fillId="0" borderId="11" xfId="291" applyFont="1" applyFill="1" applyBorder="1" applyAlignment="1">
      <alignment horizontal="left" vertical="center" wrapText="1"/>
    </xf>
    <xf numFmtId="0" fontId="2" fillId="0" borderId="12" xfId="291" applyFont="1" applyFill="1" applyBorder="1" applyAlignment="1">
      <alignment horizontal="left" vertical="center" wrapText="1"/>
    </xf>
    <xf numFmtId="0" fontId="2" fillId="0" borderId="2" xfId="291" applyFont="1" applyFill="1" applyBorder="1" applyAlignment="1">
      <alignment horizontal="center" vertical="center"/>
    </xf>
    <xf numFmtId="0" fontId="3" fillId="0" borderId="2" xfId="29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95" fontId="2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195" fontId="2" fillId="0" borderId="2" xfId="0" applyNumberFormat="1" applyFont="1" applyFill="1" applyBorder="1" applyAlignment="1">
      <alignment horizontal="center" vertical="center" wrapText="1"/>
    </xf>
    <xf numFmtId="193" fontId="2" fillId="0" borderId="2" xfId="0" applyNumberFormat="1" applyFont="1" applyFill="1" applyBorder="1" applyAlignment="1">
      <alignment horizontal="right" vertical="center" wrapText="1"/>
    </xf>
    <xf numFmtId="196" fontId="2" fillId="0" borderId="2" xfId="0" applyNumberFormat="1" applyFont="1" applyFill="1" applyBorder="1" applyAlignment="1">
      <alignment horizontal="center" vertical="center" wrapText="1"/>
    </xf>
    <xf numFmtId="195" fontId="3" fillId="0" borderId="2" xfId="0" applyNumberFormat="1" applyFont="1" applyFill="1" applyBorder="1" applyAlignment="1">
      <alignment horizontal="center" vertical="center" wrapText="1"/>
    </xf>
    <xf numFmtId="193" fontId="3" fillId="0" borderId="2" xfId="0" applyNumberFormat="1" applyFont="1" applyFill="1" applyBorder="1" applyAlignment="1">
      <alignment horizontal="center" vertical="center" wrapText="1"/>
    </xf>
    <xf numFmtId="196" fontId="3" fillId="0" borderId="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 shrinkToFit="1"/>
    </xf>
    <xf numFmtId="183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 shrinkToFit="1"/>
    </xf>
    <xf numFmtId="197" fontId="2" fillId="0" borderId="2" xfId="274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2" fillId="0" borderId="2" xfId="228" applyFont="1" applyFill="1" applyBorder="1" applyAlignment="1">
      <alignment vertical="center" wrapText="1"/>
      <protection locked="0"/>
    </xf>
    <xf numFmtId="0" fontId="2" fillId="0" borderId="2" xfId="228" applyFont="1" applyFill="1" applyBorder="1" applyAlignment="1">
      <alignment horizontal="center" vertical="center" wrapText="1"/>
      <protection locked="0"/>
    </xf>
    <xf numFmtId="183" fontId="3" fillId="4" borderId="2" xfId="0" applyNumberFormat="1" applyFont="1" applyFill="1" applyBorder="1" applyAlignment="1">
      <alignment horizontal="center" vertical="center" wrapText="1"/>
    </xf>
    <xf numFmtId="0" fontId="3" fillId="0" borderId="2" xfId="228" applyFont="1" applyFill="1" applyBorder="1" applyAlignment="1">
      <alignment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183" fontId="3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291" applyFont="1" applyFill="1" applyBorder="1" applyAlignment="1">
      <alignment horizontal="left" vertical="center" wrapText="1"/>
    </xf>
    <xf numFmtId="0" fontId="3" fillId="4" borderId="2" xfId="291" applyFont="1" applyFill="1" applyBorder="1" applyAlignment="1">
      <alignment horizontal="left" vertical="center" wrapText="1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0" xfId="283" applyNumberFormat="1" applyFont="1" applyFill="1" applyBorder="1" applyAlignment="1">
      <alignment horizontal="center" vertical="center" wrapText="1"/>
    </xf>
    <xf numFmtId="0" fontId="3" fillId="0" borderId="11" xfId="283" applyNumberFormat="1" applyFont="1" applyFill="1" applyBorder="1" applyAlignment="1">
      <alignment horizontal="center" vertical="center" wrapText="1"/>
    </xf>
    <xf numFmtId="0" fontId="3" fillId="0" borderId="8" xfId="283" applyNumberFormat="1" applyFont="1" applyFill="1" applyBorder="1" applyAlignment="1">
      <alignment horizontal="left" vertical="center" wrapText="1"/>
    </xf>
    <xf numFmtId="0" fontId="3" fillId="0" borderId="1" xfId="283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198" fontId="2" fillId="3" borderId="2" xfId="0" applyNumberFormat="1" applyFont="1" applyFill="1" applyBorder="1" applyAlignment="1">
      <alignment horizontal="right" vertical="center" wrapText="1"/>
    </xf>
    <xf numFmtId="198" fontId="2" fillId="0" borderId="2" xfId="0" applyNumberFormat="1" applyFont="1" applyFill="1" applyBorder="1" applyAlignment="1">
      <alignment horizontal="right" vertical="center" wrapText="1"/>
    </xf>
    <xf numFmtId="198" fontId="2" fillId="4" borderId="2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199" fontId="5" fillId="0" borderId="2" xfId="0" applyNumberFormat="1" applyFont="1" applyFill="1" applyBorder="1" applyAlignment="1">
      <alignment horizontal="center" vertical="center" wrapText="1"/>
    </xf>
    <xf numFmtId="199" fontId="2" fillId="0" borderId="14" xfId="0" applyNumberFormat="1" applyFont="1" applyFill="1" applyBorder="1" applyAlignment="1">
      <alignment horizontal="center" vertical="center" wrapText="1"/>
    </xf>
    <xf numFmtId="199" fontId="2" fillId="0" borderId="1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2" xfId="283" applyNumberFormat="1" applyFont="1" applyFill="1" applyBorder="1" applyAlignment="1">
      <alignment horizontal="center" vertical="center" wrapText="1"/>
    </xf>
    <xf numFmtId="198" fontId="2" fillId="0" borderId="2" xfId="0" applyNumberFormat="1" applyFont="1" applyFill="1" applyBorder="1" applyAlignment="1">
      <alignment horizontal="center" vertical="center" wrapText="1"/>
    </xf>
    <xf numFmtId="198" fontId="2" fillId="4" borderId="2" xfId="0" applyNumberFormat="1" applyFont="1" applyFill="1" applyBorder="1" applyAlignment="1">
      <alignment horizontal="center" vertical="center" wrapText="1"/>
    </xf>
    <xf numFmtId="200" fontId="2" fillId="0" borderId="2" xfId="0" applyNumberFormat="1" applyFont="1" applyFill="1" applyBorder="1" applyAlignment="1">
      <alignment horizontal="right" vertical="center" wrapText="1"/>
    </xf>
    <xf numFmtId="200" fontId="2" fillId="4" borderId="2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92" fontId="3" fillId="3" borderId="2" xfId="0" applyNumberFormat="1" applyFont="1" applyFill="1" applyBorder="1" applyAlignment="1">
      <alignment horizontal="center" vertical="center" wrapText="1"/>
    </xf>
    <xf numFmtId="192" fontId="2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92" fontId="8" fillId="4" borderId="2" xfId="0" applyNumberFormat="1" applyFont="1" applyFill="1" applyBorder="1" applyAlignment="1">
      <alignment horizontal="center" vertical="center" wrapText="1"/>
    </xf>
    <xf numFmtId="195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195" fontId="3" fillId="0" borderId="0" xfId="0" applyNumberFormat="1" applyFont="1" applyFill="1" applyBorder="1" applyAlignment="1">
      <alignment horizontal="center" vertical="center" wrapText="1"/>
    </xf>
    <xf numFmtId="195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200" fontId="2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49" fontId="3" fillId="0" borderId="16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0" fontId="3" fillId="0" borderId="16" xfId="0" applyFont="1" applyFill="1" applyBorder="1" applyAlignment="1" quotePrefix="1">
      <alignment horizontal="left" vertical="center"/>
    </xf>
    <xf numFmtId="0" fontId="3" fillId="0" borderId="0" xfId="0" applyFont="1" applyFill="1" applyBorder="1" applyAlignment="1" quotePrefix="1">
      <alignment horizontal="left" vertical="center"/>
    </xf>
    <xf numFmtId="0" fontId="3" fillId="0" borderId="0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2" fillId="4" borderId="2" xfId="0" applyFont="1" applyFill="1" applyBorder="1" applyAlignment="1" quotePrefix="1">
      <alignment horizontal="center" vertical="center"/>
    </xf>
  </cellXfs>
  <cellStyles count="39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_Fakt_2" xfId="49"/>
    <cellStyle name="_rozhufrovka 2009" xfId="50"/>
    <cellStyle name="_АТиСТ 5а МТР липень 2008" xfId="51"/>
    <cellStyle name="_ПРГК сводний_" xfId="52"/>
    <cellStyle name="_УТГ" xfId="53"/>
    <cellStyle name="_Феодосия 5а МТР липень 2008" xfId="54"/>
    <cellStyle name="_ХТГ довідка." xfId="55"/>
    <cellStyle name="_Шебелинка 5а МТР липень 2008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20% - Акцент1 2" xfId="63"/>
    <cellStyle name="20% - Акцент1 3" xfId="64"/>
    <cellStyle name="20% - Акцент2 2" xfId="65"/>
    <cellStyle name="20% - Акцент2 3" xfId="66"/>
    <cellStyle name="20% - Акцент3 2" xfId="67"/>
    <cellStyle name="20% - Акцент3 3" xfId="68"/>
    <cellStyle name="20% - Акцент4 2" xfId="69"/>
    <cellStyle name="20% - Акцент4 3" xfId="70"/>
    <cellStyle name="20% - Акцент5 2" xfId="71"/>
    <cellStyle name="20% - Акцент5 3" xfId="72"/>
    <cellStyle name="20% - Акцент6 2" xfId="73"/>
    <cellStyle name="20% - Акцент6 3" xfId="74"/>
    <cellStyle name="40% - Accent1" xfId="75"/>
    <cellStyle name="40% - Accent2" xfId="76"/>
    <cellStyle name="40% - Accent3" xfId="77"/>
    <cellStyle name="40% - Accent4" xfId="78"/>
    <cellStyle name="40% - Accent5" xfId="79"/>
    <cellStyle name="40% - Accent6" xfId="80"/>
    <cellStyle name="40% - Акцент1 2" xfId="81"/>
    <cellStyle name="40% - Акцент1 3" xfId="82"/>
    <cellStyle name="40% - Акцент2 2" xfId="83"/>
    <cellStyle name="40% - Акцент2 3" xfId="84"/>
    <cellStyle name="40% - Акцент3 2" xfId="85"/>
    <cellStyle name="40% - Акцент3 3" xfId="86"/>
    <cellStyle name="40% - Акцент4 2" xfId="87"/>
    <cellStyle name="40% - Акцент4 3" xfId="88"/>
    <cellStyle name="40% - Акцент5 2" xfId="89"/>
    <cellStyle name="40% - Акцент5 3" xfId="90"/>
    <cellStyle name="40% - Акцент6 2" xfId="91"/>
    <cellStyle name="40% - Акцент6 3" xfId="92"/>
    <cellStyle name="60% - Accent1" xfId="93"/>
    <cellStyle name="60% - Accent2" xfId="94"/>
    <cellStyle name="60% - Accent3" xfId="95"/>
    <cellStyle name="60% - Accent4" xfId="96"/>
    <cellStyle name="60% - Accent5" xfId="97"/>
    <cellStyle name="60% - Accent6" xfId="98"/>
    <cellStyle name="60% - Акцент1 2" xfId="99"/>
    <cellStyle name="60% - Акцент1 3" xfId="100"/>
    <cellStyle name="60% - Акцент2 2" xfId="101"/>
    <cellStyle name="60% - Акцент2 3" xfId="102"/>
    <cellStyle name="60% - Акцент3 2" xfId="103"/>
    <cellStyle name="60% - Акцент3 3" xfId="104"/>
    <cellStyle name="60% - Акцент4 2" xfId="105"/>
    <cellStyle name="60% - Акцент4 3" xfId="106"/>
    <cellStyle name="60% - Акцент5 2" xfId="107"/>
    <cellStyle name="60% - Акцент5 3" xfId="108"/>
    <cellStyle name="60% - Акцент6 2" xfId="109"/>
    <cellStyle name="60% - Акцент6 3" xfId="110"/>
    <cellStyle name="Accent1" xfId="111"/>
    <cellStyle name="Accent2" xfId="112"/>
    <cellStyle name="Accent3" xfId="113"/>
    <cellStyle name="Accent4" xfId="114"/>
    <cellStyle name="Accent5" xfId="115"/>
    <cellStyle name="Accent6" xfId="116"/>
    <cellStyle name="Bad" xfId="117"/>
    <cellStyle name="Calculation" xfId="118"/>
    <cellStyle name="Check Cell" xfId="119"/>
    <cellStyle name="Column-Header" xfId="120"/>
    <cellStyle name="Column-Header 2" xfId="121"/>
    <cellStyle name="Column-Header 3" xfId="122"/>
    <cellStyle name="Column-Header 4" xfId="123"/>
    <cellStyle name="Column-Header 5" xfId="124"/>
    <cellStyle name="Column-Header 6" xfId="125"/>
    <cellStyle name="Column-Header 7" xfId="126"/>
    <cellStyle name="Column-Header 7 2" xfId="127"/>
    <cellStyle name="Column-Header 8" xfId="128"/>
    <cellStyle name="Column-Header 8 2" xfId="129"/>
    <cellStyle name="Column-Header 9" xfId="130"/>
    <cellStyle name="Column-Header 9 2" xfId="131"/>
    <cellStyle name="Column-Header_Zvit rux-koshtiv 2010 Департамент " xfId="132"/>
    <cellStyle name="Define-Column" xfId="133"/>
    <cellStyle name="Define-Column 10" xfId="134"/>
    <cellStyle name="Define-Column 2" xfId="135"/>
    <cellStyle name="Define-Column 3" xfId="136"/>
    <cellStyle name="Define-Column 4" xfId="137"/>
    <cellStyle name="Define-Column 5" xfId="138"/>
    <cellStyle name="Define-Column 6" xfId="139"/>
    <cellStyle name="Define-Column 7" xfId="140"/>
    <cellStyle name="Define-Column 7 2" xfId="141"/>
    <cellStyle name="Define-Column 7 3" xfId="142"/>
    <cellStyle name="Define-Column 8" xfId="143"/>
    <cellStyle name="Define-Column 8 2" xfId="144"/>
    <cellStyle name="Define-Column 8 3" xfId="145"/>
    <cellStyle name="Define-Column 9" xfId="146"/>
    <cellStyle name="Define-Column 9 2" xfId="147"/>
    <cellStyle name="Define-Column 9 3" xfId="148"/>
    <cellStyle name="Define-Column_Zvit rux-koshtiv 2010 Департамент " xfId="149"/>
    <cellStyle name="Explanatory Text" xfId="150"/>
    <cellStyle name="FS10" xfId="151"/>
    <cellStyle name="Good" xfId="152"/>
    <cellStyle name="Heading 1" xfId="153"/>
    <cellStyle name="Heading 2" xfId="154"/>
    <cellStyle name="Heading 3" xfId="155"/>
    <cellStyle name="Heading 4" xfId="156"/>
    <cellStyle name="Hyperlink 2" xfId="157"/>
    <cellStyle name="Input" xfId="158"/>
    <cellStyle name="Level0" xfId="159"/>
    <cellStyle name="Level0 10" xfId="160"/>
    <cellStyle name="Level0 2" xfId="161"/>
    <cellStyle name="Level0 2 2" xfId="162"/>
    <cellStyle name="Level0 3" xfId="163"/>
    <cellStyle name="Level0 3 2" xfId="164"/>
    <cellStyle name="Level0 4" xfId="165"/>
    <cellStyle name="Level0 4 2" xfId="166"/>
    <cellStyle name="Level0 5" xfId="167"/>
    <cellStyle name="Level0 6" xfId="168"/>
    <cellStyle name="Level0 7" xfId="169"/>
    <cellStyle name="Level0 7 2" xfId="170"/>
    <cellStyle name="Level0 7 3" xfId="171"/>
    <cellStyle name="Level0 8" xfId="172"/>
    <cellStyle name="Level0 8 2" xfId="173"/>
    <cellStyle name="Level0 8 3" xfId="174"/>
    <cellStyle name="Level0 9" xfId="175"/>
    <cellStyle name="Level0 9 2" xfId="176"/>
    <cellStyle name="Level0 9 3" xfId="177"/>
    <cellStyle name="Level0_Zvit rux-koshtiv 2010 Департамент " xfId="178"/>
    <cellStyle name="Level1" xfId="179"/>
    <cellStyle name="Level1 2" xfId="180"/>
    <cellStyle name="Level1-Numbers" xfId="181"/>
    <cellStyle name="Level1-Numbers 2" xfId="182"/>
    <cellStyle name="Level1-Numbers-Hide" xfId="183"/>
    <cellStyle name="Level2" xfId="184"/>
    <cellStyle name="Level2 2" xfId="185"/>
    <cellStyle name="Level2-Hide" xfId="186"/>
    <cellStyle name="Level2-Hide 2" xfId="187"/>
    <cellStyle name="Level2-Numbers" xfId="188"/>
    <cellStyle name="Level2-Numbers 2" xfId="189"/>
    <cellStyle name="Level2-Numbers-Hide" xfId="190"/>
    <cellStyle name="Level3" xfId="191"/>
    <cellStyle name="Level3 2" xfId="192"/>
    <cellStyle name="Level3 3" xfId="193"/>
    <cellStyle name="Level3_План департамент_2010_1207" xfId="194"/>
    <cellStyle name="Level3-Hide" xfId="195"/>
    <cellStyle name="Level3-Hide 2" xfId="196"/>
    <cellStyle name="Level3-Numbers" xfId="197"/>
    <cellStyle name="Level3-Numbers 2" xfId="198"/>
    <cellStyle name="Level3-Numbers 3" xfId="199"/>
    <cellStyle name="Level3-Numbers_План департамент_2010_1207" xfId="200"/>
    <cellStyle name="Level3-Numbers-Hide" xfId="201"/>
    <cellStyle name="Level4" xfId="202"/>
    <cellStyle name="Level4 2" xfId="203"/>
    <cellStyle name="Level4-Hide" xfId="204"/>
    <cellStyle name="Level4-Hide 2" xfId="205"/>
    <cellStyle name="Level4-Numbers" xfId="206"/>
    <cellStyle name="Level4-Numbers 2" xfId="207"/>
    <cellStyle name="Level4-Numbers-Hide" xfId="208"/>
    <cellStyle name="Level5" xfId="209"/>
    <cellStyle name="Level5 2" xfId="210"/>
    <cellStyle name="Level5-Hide" xfId="211"/>
    <cellStyle name="Level5-Hide 2" xfId="212"/>
    <cellStyle name="Level5-Numbers" xfId="213"/>
    <cellStyle name="Level5-Numbers 2" xfId="214"/>
    <cellStyle name="Level5-Numbers-Hide" xfId="215"/>
    <cellStyle name="Level6" xfId="216"/>
    <cellStyle name="Level6 2" xfId="217"/>
    <cellStyle name="Level6-Hide" xfId="218"/>
    <cellStyle name="Level6-Hide 2" xfId="219"/>
    <cellStyle name="Level6-Numbers" xfId="220"/>
    <cellStyle name="Level6-Numbers 2" xfId="221"/>
    <cellStyle name="Level7" xfId="222"/>
    <cellStyle name="Level7-Hide" xfId="223"/>
    <cellStyle name="Level7-Numbers" xfId="224"/>
    <cellStyle name="Linked Cell" xfId="225"/>
    <cellStyle name="Neutral" xfId="226"/>
    <cellStyle name="Normal 2" xfId="227"/>
    <cellStyle name="Normal_GSE DCF_Model_31_07_09 final" xfId="228"/>
    <cellStyle name="Note" xfId="229"/>
    <cellStyle name="Number-Cells" xfId="230"/>
    <cellStyle name="Number-Cells-Column2" xfId="231"/>
    <cellStyle name="Number-Cells-Column5" xfId="232"/>
    <cellStyle name="Output" xfId="233"/>
    <cellStyle name="Row-Header" xfId="234"/>
    <cellStyle name="Row-Header 2" xfId="235"/>
    <cellStyle name="Title" xfId="236"/>
    <cellStyle name="Total" xfId="237"/>
    <cellStyle name="Warning Text" xfId="238"/>
    <cellStyle name="Акцент1 2" xfId="239"/>
    <cellStyle name="Акцент1 3" xfId="240"/>
    <cellStyle name="Акцент2 2" xfId="241"/>
    <cellStyle name="Акцент2 3" xfId="242"/>
    <cellStyle name="Акцент3 2" xfId="243"/>
    <cellStyle name="Акцент3 3" xfId="244"/>
    <cellStyle name="Акцент4 2" xfId="245"/>
    <cellStyle name="Акцент4 3" xfId="246"/>
    <cellStyle name="Акцент5 2" xfId="247"/>
    <cellStyle name="Акцент5 3" xfId="248"/>
    <cellStyle name="Акцент6 2" xfId="249"/>
    <cellStyle name="Акцент6 3" xfId="250"/>
    <cellStyle name="Ввод  2" xfId="251"/>
    <cellStyle name="Ввод  3" xfId="252"/>
    <cellStyle name="Вывод 2" xfId="253"/>
    <cellStyle name="Вывод 3" xfId="254"/>
    <cellStyle name="Вычисление 2" xfId="255"/>
    <cellStyle name="Вычисление 3" xfId="256"/>
    <cellStyle name="Денежный 2" xfId="257"/>
    <cellStyle name="Заголовок 1 2" xfId="258"/>
    <cellStyle name="Заголовок 1 3" xfId="259"/>
    <cellStyle name="Заголовок 2 2" xfId="260"/>
    <cellStyle name="Заголовок 2 3" xfId="261"/>
    <cellStyle name="Заголовок 3 2" xfId="262"/>
    <cellStyle name="Заголовок 3 3" xfId="263"/>
    <cellStyle name="Заголовок 4 2" xfId="264"/>
    <cellStyle name="Заголовок 4 3" xfId="265"/>
    <cellStyle name="Итог 2" xfId="266"/>
    <cellStyle name="Итог 3" xfId="267"/>
    <cellStyle name="Контрольная ячейка 2" xfId="268"/>
    <cellStyle name="Контрольная ячейка 3" xfId="269"/>
    <cellStyle name="Название 2" xfId="270"/>
    <cellStyle name="Название 3" xfId="271"/>
    <cellStyle name="Нейтральный 2" xfId="272"/>
    <cellStyle name="Нейтральный 3" xfId="273"/>
    <cellStyle name="Обычный 10" xfId="274"/>
    <cellStyle name="Обычный 11" xfId="275"/>
    <cellStyle name="Обычный 12" xfId="276"/>
    <cellStyle name="Обычный 13" xfId="277"/>
    <cellStyle name="Обычный 14" xfId="278"/>
    <cellStyle name="Обычный 15" xfId="279"/>
    <cellStyle name="Обычный 16" xfId="280"/>
    <cellStyle name="Обычный 17" xfId="281"/>
    <cellStyle name="Обычный 18" xfId="282"/>
    <cellStyle name="Обычный 2" xfId="283"/>
    <cellStyle name="Обычный 2 10" xfId="284"/>
    <cellStyle name="Обычный 2 11" xfId="285"/>
    <cellStyle name="Обычный 2 12" xfId="286"/>
    <cellStyle name="Обычный 2 13" xfId="287"/>
    <cellStyle name="Обычный 2 14" xfId="288"/>
    <cellStyle name="Обычный 2 15" xfId="289"/>
    <cellStyle name="Обычный 2 16" xfId="290"/>
    <cellStyle name="Обычный 2 2" xfId="291"/>
    <cellStyle name="Обычный 2 2 2" xfId="292"/>
    <cellStyle name="Обычный 2 2 3" xfId="293"/>
    <cellStyle name="Обычный 2 2_Расшифровка прочих" xfId="294"/>
    <cellStyle name="Обычный 2 3" xfId="295"/>
    <cellStyle name="Обычный 2 4" xfId="296"/>
    <cellStyle name="Обычный 2 5" xfId="297"/>
    <cellStyle name="Обычный 2 6" xfId="298"/>
    <cellStyle name="Обычный 2 7" xfId="299"/>
    <cellStyle name="Обычный 2 8" xfId="300"/>
    <cellStyle name="Обычный 2 9" xfId="301"/>
    <cellStyle name="Обычный 2_2604-2010" xfId="302"/>
    <cellStyle name="Обычный 3" xfId="303"/>
    <cellStyle name="Обычный 3 10" xfId="304"/>
    <cellStyle name="Обычный 3 11" xfId="305"/>
    <cellStyle name="Обычный 3 12" xfId="306"/>
    <cellStyle name="Обычный 3 13" xfId="307"/>
    <cellStyle name="Обычный 3 14" xfId="308"/>
    <cellStyle name="Обычный 3 2" xfId="309"/>
    <cellStyle name="Обычный 3 3" xfId="310"/>
    <cellStyle name="Обычный 3 4" xfId="311"/>
    <cellStyle name="Обычный 3 5" xfId="312"/>
    <cellStyle name="Обычный 3 6" xfId="313"/>
    <cellStyle name="Обычный 3 7" xfId="314"/>
    <cellStyle name="Обычный 3 8" xfId="315"/>
    <cellStyle name="Обычный 3 9" xfId="316"/>
    <cellStyle name="Обычный 3_Дефицит_7 млрд_0608_бс" xfId="317"/>
    <cellStyle name="Обычный 4" xfId="318"/>
    <cellStyle name="Обычный 5" xfId="319"/>
    <cellStyle name="Обычный 5 2" xfId="320"/>
    <cellStyle name="Обычный 6" xfId="321"/>
    <cellStyle name="Обычный 6 2" xfId="322"/>
    <cellStyle name="Обычный 6 3" xfId="323"/>
    <cellStyle name="Обычный 6 4" xfId="324"/>
    <cellStyle name="Обычный 6_Дефицит_7 млрд_0608_бс" xfId="325"/>
    <cellStyle name="Обычный 7" xfId="326"/>
    <cellStyle name="Обычный 7 2" xfId="327"/>
    <cellStyle name="Обычный 8" xfId="328"/>
    <cellStyle name="Обычный 9" xfId="329"/>
    <cellStyle name="Обычный 9 2" xfId="330"/>
    <cellStyle name="Плохой 2" xfId="331"/>
    <cellStyle name="Плохой 3" xfId="332"/>
    <cellStyle name="Пояснение 2" xfId="333"/>
    <cellStyle name="Пояснение 3" xfId="334"/>
    <cellStyle name="Примечание 2" xfId="335"/>
    <cellStyle name="Примечание 3" xfId="336"/>
    <cellStyle name="Процентный 2" xfId="337"/>
    <cellStyle name="Процентный 2 10" xfId="338"/>
    <cellStyle name="Процентный 2 11" xfId="339"/>
    <cellStyle name="Процентный 2 12" xfId="340"/>
    <cellStyle name="Процентный 2 13" xfId="341"/>
    <cellStyle name="Процентный 2 14" xfId="342"/>
    <cellStyle name="Процентный 2 15" xfId="343"/>
    <cellStyle name="Процентный 2 16" xfId="344"/>
    <cellStyle name="Процентный 2 2" xfId="345"/>
    <cellStyle name="Процентный 2 3" xfId="346"/>
    <cellStyle name="Процентный 2 4" xfId="347"/>
    <cellStyle name="Процентный 2 5" xfId="348"/>
    <cellStyle name="Процентный 2 6" xfId="349"/>
    <cellStyle name="Процентный 2 7" xfId="350"/>
    <cellStyle name="Процентный 2 8" xfId="351"/>
    <cellStyle name="Процентный 2 9" xfId="352"/>
    <cellStyle name="Процентный 3" xfId="353"/>
    <cellStyle name="Процентный 4" xfId="354"/>
    <cellStyle name="Процентный 4 2" xfId="355"/>
    <cellStyle name="Связанная ячейка 2" xfId="356"/>
    <cellStyle name="Связанная ячейка 3" xfId="357"/>
    <cellStyle name="Стиль 1" xfId="358"/>
    <cellStyle name="Стиль 1 2" xfId="359"/>
    <cellStyle name="Стиль 1 3" xfId="360"/>
    <cellStyle name="Стиль 1 4" xfId="361"/>
    <cellStyle name="Стиль 1 5" xfId="362"/>
    <cellStyle name="Стиль 1 6" xfId="363"/>
    <cellStyle name="Стиль 1 7" xfId="364"/>
    <cellStyle name="Текст предупреждения 2" xfId="365"/>
    <cellStyle name="Текст предупреждения 3" xfId="366"/>
    <cellStyle name="Тысячи [0]_1.62" xfId="367"/>
    <cellStyle name="Тысячи_1.62" xfId="368"/>
    <cellStyle name="Финансовый 2" xfId="369"/>
    <cellStyle name="Финансовый 2 10" xfId="370"/>
    <cellStyle name="Финансовый 2 11" xfId="371"/>
    <cellStyle name="Финансовый 2 12" xfId="372"/>
    <cellStyle name="Финансовый 2 13" xfId="373"/>
    <cellStyle name="Финансовый 2 14" xfId="374"/>
    <cellStyle name="Финансовый 2 15" xfId="375"/>
    <cellStyle name="Финансовый 2 16" xfId="376"/>
    <cellStyle name="Финансовый 2 17" xfId="377"/>
    <cellStyle name="Финансовый 2 2" xfId="378"/>
    <cellStyle name="Финансовый 2 3" xfId="379"/>
    <cellStyle name="Финансовый 2 4" xfId="380"/>
    <cellStyle name="Финансовый 2 5" xfId="381"/>
    <cellStyle name="Финансовый 2 6" xfId="382"/>
    <cellStyle name="Финансовый 2 7" xfId="383"/>
    <cellStyle name="Финансовый 2 8" xfId="384"/>
    <cellStyle name="Финансовый 2 9" xfId="385"/>
    <cellStyle name="Финансовый 3" xfId="386"/>
    <cellStyle name="Финансовый 3 2" xfId="387"/>
    <cellStyle name="Финансовый 4" xfId="388"/>
    <cellStyle name="Финансовый 4 2" xfId="389"/>
    <cellStyle name="Финансовый 4 3" xfId="390"/>
    <cellStyle name="Финансовый 5" xfId="391"/>
    <cellStyle name="Финансовый 6" xfId="392"/>
    <cellStyle name="Финансовый 7" xfId="393"/>
    <cellStyle name="Хороший 2" xfId="394"/>
    <cellStyle name="Хороший 3" xfId="395"/>
    <cellStyle name="числовой" xfId="396"/>
    <cellStyle name="Ю" xfId="397"/>
    <cellStyle name="Ю-FreeSet_10" xfId="3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4" Type="http://schemas.openxmlformats.org/officeDocument/2006/relationships/styles" Target="styles.xml"/><Relationship Id="rId43" Type="http://schemas.openxmlformats.org/officeDocument/2006/relationships/sharedStrings" Target="sharedStrings.xml"/><Relationship Id="rId42" Type="http://schemas.openxmlformats.org/officeDocument/2006/relationships/theme" Target="theme/theme1.xml"/><Relationship Id="rId41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3.xml"/><Relationship Id="rId38" Type="http://schemas.openxmlformats.org/officeDocument/2006/relationships/externalLink" Target="externalLinks/externalLink32.xml"/><Relationship Id="rId37" Type="http://schemas.openxmlformats.org/officeDocument/2006/relationships/externalLink" Target="externalLinks/externalLink31.xml"/><Relationship Id="rId36" Type="http://schemas.openxmlformats.org/officeDocument/2006/relationships/externalLink" Target="externalLinks/externalLink30.xml"/><Relationship Id="rId35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8.xml"/><Relationship Id="rId33" Type="http://schemas.openxmlformats.org/officeDocument/2006/relationships/externalLink" Target="externalLinks/externalLink27.xml"/><Relationship Id="rId32" Type="http://schemas.openxmlformats.org/officeDocument/2006/relationships/externalLink" Target="externalLinks/externalLink26.xml"/><Relationship Id="rId31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3.xml"/><Relationship Id="rId28" Type="http://schemas.openxmlformats.org/officeDocument/2006/relationships/externalLink" Target="externalLinks/externalLink22.xml"/><Relationship Id="rId27" Type="http://schemas.openxmlformats.org/officeDocument/2006/relationships/externalLink" Target="externalLinks/externalLink21.xml"/><Relationship Id="rId26" Type="http://schemas.openxmlformats.org/officeDocument/2006/relationships/externalLink" Target="externalLinks/externalLink20.xml"/><Relationship Id="rId25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8.xml"/><Relationship Id="rId23" Type="http://schemas.openxmlformats.org/officeDocument/2006/relationships/externalLink" Target="externalLinks/externalLink17.xml"/><Relationship Id="rId22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WORK\S2\VICTOR\&#1042;&#1042;&#1055;\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&#1052;&#1086;&#1080;%20&#1076;&#1086;&#1082;&#1091;&#1084;&#1077;&#1085;&#1090;&#1099;\Sergey\&#1055;&#1088;&#1086;&#1075;&#1085;&#1086;&#1079;\&#1056;&#1072;&#1073;&#1086;&#1095;&#1080;&#1077;%20&#1090;&#1072;&#1073;&#1083;&#1080;&#1094;&#1099;\new\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New_monitoring\Monit_xls\M_2002\M_06_02\Monthly\10_October\1Aug2001\GDP\realgdp\LENA\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.bank.gov.ua\S_N_A\1July2001\GDP\realgdp\LENA\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1"/>
  <sheetViews>
    <sheetView tabSelected="1" zoomScale="70" zoomScaleNormal="70" zoomScaleSheetLayoutView="65" topLeftCell="C1" workbookViewId="0">
      <selection activeCell="G6" sqref="G6"/>
    </sheetView>
  </sheetViews>
  <sheetFormatPr defaultColWidth="9.13888888888889" defaultRowHeight="18"/>
  <cols>
    <col min="1" max="1" width="83.287037037037" style="98" customWidth="1"/>
    <col min="2" max="2" width="10.8518518518519" style="4" customWidth="1"/>
    <col min="3" max="5" width="23" style="4" customWidth="1"/>
    <col min="6" max="6" width="23" style="98" customWidth="1"/>
    <col min="7" max="8" width="24.8518518518519" style="98" customWidth="1"/>
    <col min="9" max="9" width="24.5740740740741" style="98" customWidth="1"/>
    <col min="10" max="10" width="26.1388888888889" style="98" customWidth="1"/>
    <col min="11" max="11" width="9.13888888888889" style="98"/>
    <col min="12" max="12" width="10.5740740740741" style="98" customWidth="1"/>
    <col min="13" max="16384" width="9.13888888888889" style="98"/>
  </cols>
  <sheetData>
    <row r="1" customHeight="1" spans="1:6">
      <c r="A1" s="230"/>
      <c r="B1" s="230"/>
      <c r="C1" s="230"/>
      <c r="D1" s="231"/>
      <c r="E1" s="232"/>
      <c r="F1" s="232"/>
    </row>
    <row r="2" customHeight="1" spans="1:10">
      <c r="A2" s="231"/>
      <c r="B2" s="233"/>
      <c r="C2" s="233"/>
      <c r="D2" s="233"/>
      <c r="E2" s="234"/>
      <c r="F2" s="235"/>
      <c r="G2" s="232" t="s">
        <v>0</v>
      </c>
      <c r="H2" s="232"/>
      <c r="I2" s="232"/>
      <c r="J2" s="232"/>
    </row>
    <row r="3" customHeight="1" spans="1:10">
      <c r="A3" s="231"/>
      <c r="B3" s="233"/>
      <c r="C3" s="233"/>
      <c r="D3" s="233"/>
      <c r="E3" s="234"/>
      <c r="F3" s="235"/>
      <c r="G3" s="232" t="s">
        <v>1</v>
      </c>
      <c r="H3" s="232"/>
      <c r="I3" s="232"/>
      <c r="J3" s="232"/>
    </row>
    <row r="4" customHeight="1" spans="1:10">
      <c r="A4" s="236"/>
      <c r="B4" s="237"/>
      <c r="C4" s="236"/>
      <c r="D4" s="236"/>
      <c r="E4" s="233"/>
      <c r="F4" s="238"/>
      <c r="G4" s="236" t="s">
        <v>2</v>
      </c>
      <c r="H4" s="236"/>
      <c r="I4" s="236"/>
      <c r="J4" s="236"/>
    </row>
    <row r="5" customHeight="1" spans="1:10">
      <c r="A5" s="231"/>
      <c r="B5" s="231"/>
      <c r="C5" s="231"/>
      <c r="D5" s="231"/>
      <c r="E5" s="230"/>
      <c r="F5" s="239"/>
      <c r="G5" s="231" t="s">
        <v>3</v>
      </c>
      <c r="H5" s="231"/>
      <c r="I5" s="231"/>
      <c r="J5" s="231"/>
    </row>
    <row r="6" customHeight="1" spans="1:10">
      <c r="A6" s="231"/>
      <c r="B6" s="231"/>
      <c r="C6" s="231"/>
      <c r="D6" s="231"/>
      <c r="E6" s="230"/>
      <c r="F6" s="239"/>
      <c r="G6" s="231" t="s">
        <v>4</v>
      </c>
      <c r="H6" s="231"/>
      <c r="I6" s="231"/>
      <c r="J6" s="231"/>
    </row>
    <row r="7" customHeight="1" spans="1:10">
      <c r="A7" s="236"/>
      <c r="B7" s="237"/>
      <c r="C7" s="236"/>
      <c r="D7" s="237"/>
      <c r="E7" s="230"/>
      <c r="F7" s="239"/>
      <c r="G7" s="236"/>
      <c r="H7" s="236"/>
      <c r="I7" s="236"/>
      <c r="J7" s="236"/>
    </row>
    <row r="8" customHeight="1" spans="1:10">
      <c r="A8" s="236"/>
      <c r="B8" s="237"/>
      <c r="C8" s="236"/>
      <c r="D8" s="237"/>
      <c r="E8" s="230"/>
      <c r="F8" s="239"/>
      <c r="G8" s="236"/>
      <c r="H8" s="236"/>
      <c r="I8" s="236"/>
      <c r="J8" s="236"/>
    </row>
    <row r="9" customHeight="1" spans="1:10">
      <c r="A9" s="236"/>
      <c r="B9" s="237"/>
      <c r="C9" s="236"/>
      <c r="D9" s="237"/>
      <c r="E9" s="230"/>
      <c r="F9" s="239"/>
      <c r="G9" s="236"/>
      <c r="H9" s="236"/>
      <c r="I9" s="236"/>
      <c r="J9" s="236"/>
    </row>
    <row r="10" customHeight="1" spans="1:10">
      <c r="A10" s="236"/>
      <c r="B10" s="237"/>
      <c r="C10" s="236"/>
      <c r="D10" s="237"/>
      <c r="E10" s="230"/>
      <c r="F10" s="239"/>
      <c r="G10" s="240"/>
      <c r="H10" s="240"/>
      <c r="I10" s="240"/>
      <c r="J10" s="240"/>
    </row>
    <row r="11" ht="43.5" customHeight="1" spans="1:10">
      <c r="A11" s="236"/>
      <c r="B11" s="236"/>
      <c r="C11" s="236"/>
      <c r="D11" s="236"/>
      <c r="E11" s="239"/>
      <c r="F11" s="239"/>
      <c r="G11" s="241" t="s">
        <v>5</v>
      </c>
      <c r="H11" s="242"/>
      <c r="I11" s="252" t="s">
        <v>6</v>
      </c>
      <c r="J11" s="252"/>
    </row>
    <row r="12" ht="28.5" customHeight="1" spans="1:10">
      <c r="A12" s="243" t="s">
        <v>7</v>
      </c>
      <c r="B12" s="243" t="s">
        <v>8</v>
      </c>
      <c r="C12" s="243"/>
      <c r="D12" s="243"/>
      <c r="E12" s="243"/>
      <c r="F12" s="243"/>
      <c r="G12" s="244" t="s">
        <v>9</v>
      </c>
      <c r="H12" s="245">
        <v>22828596</v>
      </c>
      <c r="I12" s="8" t="s">
        <v>10</v>
      </c>
      <c r="J12" s="280"/>
    </row>
    <row r="13" ht="28.5" customHeight="1" spans="1:10">
      <c r="A13" s="243"/>
      <c r="B13" s="243"/>
      <c r="C13" s="243"/>
      <c r="D13" s="243"/>
      <c r="E13" s="243"/>
      <c r="F13" s="243"/>
      <c r="G13" s="246"/>
      <c r="H13" s="247"/>
      <c r="I13" s="8"/>
      <c r="J13" s="252"/>
    </row>
    <row r="14" ht="28.5" customHeight="1" spans="1:10">
      <c r="A14" s="248" t="s">
        <v>11</v>
      </c>
      <c r="B14" s="249" t="s">
        <v>12</v>
      </c>
      <c r="C14" s="250"/>
      <c r="D14" s="250"/>
      <c r="E14" s="250"/>
      <c r="F14" s="251"/>
      <c r="G14" s="248" t="s">
        <v>13</v>
      </c>
      <c r="H14" s="252">
        <v>150</v>
      </c>
      <c r="I14" s="8" t="s">
        <v>14</v>
      </c>
      <c r="J14" s="280"/>
    </row>
    <row r="15" ht="28.5" customHeight="1" spans="1:10">
      <c r="A15" s="248" t="s">
        <v>15</v>
      </c>
      <c r="B15" s="249"/>
      <c r="C15" s="250"/>
      <c r="D15" s="250"/>
      <c r="E15" s="250"/>
      <c r="F15" s="251"/>
      <c r="G15" s="248" t="s">
        <v>16</v>
      </c>
      <c r="H15" s="252"/>
      <c r="I15" s="8"/>
      <c r="J15" s="252"/>
    </row>
    <row r="16" ht="28.5" customHeight="1" spans="1:10">
      <c r="A16" s="248" t="s">
        <v>17</v>
      </c>
      <c r="B16" s="249" t="s">
        <v>18</v>
      </c>
      <c r="C16" s="250"/>
      <c r="D16" s="250"/>
      <c r="E16" s="250"/>
      <c r="F16" s="251"/>
      <c r="G16" s="248" t="s">
        <v>19</v>
      </c>
      <c r="H16" s="252" t="s">
        <v>20</v>
      </c>
      <c r="I16" s="8" t="s">
        <v>14</v>
      </c>
      <c r="J16" s="281"/>
    </row>
    <row r="17" ht="28.5" customHeight="1" spans="1:10">
      <c r="A17" s="248" t="s">
        <v>21</v>
      </c>
      <c r="B17" s="241"/>
      <c r="C17" s="253"/>
      <c r="D17" s="253"/>
      <c r="E17" s="253"/>
      <c r="F17" s="253"/>
      <c r="G17" s="253"/>
      <c r="H17" s="242"/>
      <c r="I17" s="8"/>
      <c r="J17" s="282"/>
    </row>
    <row r="18" ht="28.5" customHeight="1" spans="1:10">
      <c r="A18" s="248" t="s">
        <v>22</v>
      </c>
      <c r="B18" s="241"/>
      <c r="C18" s="253"/>
      <c r="D18" s="253"/>
      <c r="E18" s="253"/>
      <c r="F18" s="253"/>
      <c r="G18" s="253"/>
      <c r="H18" s="242"/>
      <c r="I18" s="8" t="s">
        <v>14</v>
      </c>
      <c r="J18" s="283"/>
    </row>
    <row r="19" ht="28.5" customHeight="1" spans="1:10">
      <c r="A19" s="248" t="s">
        <v>23</v>
      </c>
      <c r="B19" s="241"/>
      <c r="C19" s="253"/>
      <c r="D19" s="253"/>
      <c r="E19" s="253"/>
      <c r="F19" s="253"/>
      <c r="G19" s="253"/>
      <c r="H19" s="242"/>
      <c r="I19" s="8"/>
      <c r="J19" s="283"/>
    </row>
    <row r="20" ht="28.5" customHeight="1" spans="1:10">
      <c r="A20" s="248" t="s">
        <v>24</v>
      </c>
      <c r="B20" s="249">
        <v>21</v>
      </c>
      <c r="C20" s="250"/>
      <c r="D20" s="250"/>
      <c r="E20" s="250"/>
      <c r="F20" s="250"/>
      <c r="G20" s="250"/>
      <c r="H20" s="251"/>
      <c r="I20" s="8" t="s">
        <v>14</v>
      </c>
      <c r="J20" s="283"/>
    </row>
    <row r="21" ht="28.5" customHeight="1" spans="1:10">
      <c r="A21" s="248" t="s">
        <v>25</v>
      </c>
      <c r="B21" s="249" t="s">
        <v>26</v>
      </c>
      <c r="C21" s="250"/>
      <c r="D21" s="250"/>
      <c r="E21" s="250"/>
      <c r="F21" s="250"/>
      <c r="G21" s="250"/>
      <c r="H21" s="251"/>
      <c r="I21" s="8"/>
      <c r="J21" s="283"/>
    </row>
    <row r="22" ht="28.5" customHeight="1" spans="1:10">
      <c r="A22" s="248" t="s">
        <v>27</v>
      </c>
      <c r="B22" s="249" t="s">
        <v>28</v>
      </c>
      <c r="C22" s="250"/>
      <c r="D22" s="250"/>
      <c r="E22" s="250"/>
      <c r="F22" s="250"/>
      <c r="G22" s="251"/>
      <c r="H22" s="243" t="s">
        <v>29</v>
      </c>
      <c r="I22" s="243"/>
      <c r="J22" s="284"/>
    </row>
    <row r="23" ht="28.5" customHeight="1" spans="1:10">
      <c r="A23" s="248" t="s">
        <v>30</v>
      </c>
      <c r="B23" s="249" t="s">
        <v>31</v>
      </c>
      <c r="C23" s="250"/>
      <c r="D23" s="250"/>
      <c r="E23" s="250"/>
      <c r="F23" s="250"/>
      <c r="G23" s="251"/>
      <c r="H23" s="243" t="s">
        <v>32</v>
      </c>
      <c r="I23" s="243"/>
      <c r="J23" s="284"/>
    </row>
    <row r="24" ht="18.75" customHeight="1" spans="1:10">
      <c r="A24" s="254"/>
      <c r="B24" s="254"/>
      <c r="C24" s="254"/>
      <c r="D24" s="254"/>
      <c r="E24" s="254"/>
      <c r="F24" s="254"/>
      <c r="G24" s="254"/>
      <c r="H24" s="255"/>
      <c r="I24" s="233"/>
      <c r="J24" s="230"/>
    </row>
    <row r="25" ht="18.95" customHeight="1"/>
    <row r="26" ht="24" customHeight="1" spans="1:10">
      <c r="A26" s="256" t="s">
        <v>33</v>
      </c>
      <c r="B26" s="256"/>
      <c r="C26" s="256"/>
      <c r="D26" s="256"/>
      <c r="E26" s="256"/>
      <c r="F26" s="256"/>
      <c r="G26" s="256"/>
      <c r="H26" s="256"/>
      <c r="I26" s="256"/>
      <c r="J26" s="256"/>
    </row>
    <row r="27" customHeight="1" spans="1:10">
      <c r="A27" s="256" t="s">
        <v>34</v>
      </c>
      <c r="B27" s="256"/>
      <c r="C27" s="256"/>
      <c r="D27" s="256"/>
      <c r="E27" s="256"/>
      <c r="F27" s="256"/>
      <c r="G27" s="256"/>
      <c r="H27" s="256"/>
      <c r="I27" s="256"/>
      <c r="J27" s="256"/>
    </row>
    <row r="28" customHeight="1" spans="1:10">
      <c r="A28" s="256" t="s">
        <v>35</v>
      </c>
      <c r="B28" s="256"/>
      <c r="C28" s="256"/>
      <c r="D28" s="256"/>
      <c r="E28" s="256"/>
      <c r="F28" s="256"/>
      <c r="G28" s="256"/>
      <c r="H28" s="256"/>
      <c r="I28" s="256"/>
      <c r="J28" s="256"/>
    </row>
    <row r="29" ht="13.5" customHeight="1" spans="2:10">
      <c r="B29" s="125"/>
      <c r="C29" s="126"/>
      <c r="D29" s="125"/>
      <c r="E29" s="125"/>
      <c r="F29" s="125"/>
      <c r="G29" s="125"/>
      <c r="H29" s="125"/>
      <c r="I29" s="125"/>
      <c r="J29" s="125"/>
    </row>
    <row r="30" ht="31.5" customHeight="1" spans="1:10">
      <c r="A30" s="57" t="s">
        <v>36</v>
      </c>
      <c r="B30" s="8" t="s">
        <v>37</v>
      </c>
      <c r="C30" s="188" t="s">
        <v>38</v>
      </c>
      <c r="D30" s="188" t="s">
        <v>39</v>
      </c>
      <c r="E30" s="199" t="s">
        <v>40</v>
      </c>
      <c r="F30" s="8" t="s">
        <v>41</v>
      </c>
      <c r="G30" s="189" t="s">
        <v>42</v>
      </c>
      <c r="H30" s="200"/>
      <c r="I30" s="200"/>
      <c r="J30" s="190"/>
    </row>
    <row r="31" ht="54.75" customHeight="1" spans="1:10">
      <c r="A31" s="57"/>
      <c r="B31" s="8"/>
      <c r="C31" s="191"/>
      <c r="D31" s="191"/>
      <c r="E31" s="202"/>
      <c r="F31" s="8"/>
      <c r="G31" s="8" t="s">
        <v>43</v>
      </c>
      <c r="H31" s="8" t="s">
        <v>44</v>
      </c>
      <c r="I31" s="8" t="s">
        <v>45</v>
      </c>
      <c r="J31" s="8" t="s">
        <v>46</v>
      </c>
    </row>
    <row r="32" ht="20.1" customHeight="1" spans="1:10">
      <c r="A32" s="57">
        <v>1</v>
      </c>
      <c r="B32" s="8">
        <v>2</v>
      </c>
      <c r="C32" s="8">
        <v>3</v>
      </c>
      <c r="D32" s="8">
        <v>4</v>
      </c>
      <c r="E32" s="8">
        <v>5</v>
      </c>
      <c r="F32" s="8">
        <v>6</v>
      </c>
      <c r="G32" s="8">
        <v>7</v>
      </c>
      <c r="H32" s="8">
        <v>8</v>
      </c>
      <c r="I32" s="8">
        <v>9</v>
      </c>
      <c r="J32" s="8">
        <v>10</v>
      </c>
    </row>
    <row r="33" ht="24.95" customHeight="1" spans="1:10">
      <c r="A33" s="58" t="s">
        <v>47</v>
      </c>
      <c r="B33" s="58"/>
      <c r="C33" s="58"/>
      <c r="D33" s="58"/>
      <c r="E33" s="58"/>
      <c r="F33" s="58"/>
      <c r="G33" s="58"/>
      <c r="H33" s="58"/>
      <c r="I33" s="58"/>
      <c r="J33" s="58"/>
    </row>
    <row r="34" ht="18.75" customHeight="1" spans="1:10">
      <c r="A34" s="257" t="s">
        <v>48</v>
      </c>
      <c r="B34" s="258">
        <v>1000</v>
      </c>
      <c r="C34" s="66">
        <f>'I. Інф. до фін.плану'!C32</f>
        <v>12316</v>
      </c>
      <c r="D34" s="66">
        <f>'I. Інф. до фін.плану'!D32</f>
        <v>12153</v>
      </c>
      <c r="E34" s="66">
        <f>'I. Інф. до фін.плану'!E32</f>
        <v>12791</v>
      </c>
      <c r="F34" s="66">
        <f>'I. Інф. до фін.плану'!F32</f>
        <v>13005</v>
      </c>
      <c r="G34" s="259">
        <v>13070</v>
      </c>
      <c r="H34" s="259">
        <v>15330</v>
      </c>
      <c r="I34" s="259">
        <v>17929</v>
      </c>
      <c r="J34" s="259">
        <v>20918</v>
      </c>
    </row>
    <row r="35" ht="18.75" customHeight="1" spans="1:10">
      <c r="A35" s="257" t="s">
        <v>49</v>
      </c>
      <c r="B35" s="57">
        <v>1010</v>
      </c>
      <c r="C35" s="66">
        <f>'I. Інф. до фін.плану'!C43</f>
        <v>-8456</v>
      </c>
      <c r="D35" s="66">
        <f>'I. Інф. до фін.плану'!D43</f>
        <v>-9021</v>
      </c>
      <c r="E35" s="66">
        <f>'I. Інф. до фін.плану'!E43</f>
        <v>-9224</v>
      </c>
      <c r="F35" s="66">
        <f>'I. Інф. до фін.плану'!F43</f>
        <v>-8750</v>
      </c>
      <c r="G35" s="88">
        <v>-11302</v>
      </c>
      <c r="H35" s="88">
        <v>-12947</v>
      </c>
      <c r="I35" s="88">
        <v>-14946</v>
      </c>
      <c r="J35" s="88">
        <v>-17188</v>
      </c>
    </row>
    <row r="36" ht="18.75" customHeight="1" spans="1:10">
      <c r="A36" s="260" t="s">
        <v>50</v>
      </c>
      <c r="B36" s="135">
        <v>1020</v>
      </c>
      <c r="C36" s="66">
        <f t="shared" ref="C36:J36" si="0">SUM(C34,C35)</f>
        <v>3860</v>
      </c>
      <c r="D36" s="66">
        <f t="shared" si="0"/>
        <v>3132</v>
      </c>
      <c r="E36" s="66">
        <f t="shared" si="0"/>
        <v>3567</v>
      </c>
      <c r="F36" s="66">
        <f t="shared" si="0"/>
        <v>4255</v>
      </c>
      <c r="G36" s="66">
        <f t="shared" si="0"/>
        <v>1768</v>
      </c>
      <c r="H36" s="66">
        <f t="shared" si="0"/>
        <v>2383</v>
      </c>
      <c r="I36" s="66">
        <f t="shared" si="0"/>
        <v>2983</v>
      </c>
      <c r="J36" s="66">
        <f t="shared" si="0"/>
        <v>3730</v>
      </c>
    </row>
    <row r="37" ht="18.75" customHeight="1" spans="1:10">
      <c r="A37" s="261" t="s">
        <v>51</v>
      </c>
      <c r="B37" s="135">
        <v>1300</v>
      </c>
      <c r="C37" s="66">
        <f>'I. Інф. до фін.плану'!C165</f>
        <v>-6206</v>
      </c>
      <c r="D37" s="66">
        <f>'I. Інф. до фін.плану'!D165</f>
        <v>-7979</v>
      </c>
      <c r="E37" s="66">
        <f>'I. Інф. до фін.плану'!E165</f>
        <v>-7051</v>
      </c>
      <c r="F37" s="66">
        <f>'I. Інф. до фін.плану'!F165</f>
        <v>-7795</v>
      </c>
      <c r="G37" s="262" t="s">
        <v>52</v>
      </c>
      <c r="H37" s="262" t="s">
        <v>52</v>
      </c>
      <c r="I37" s="262" t="s">
        <v>52</v>
      </c>
      <c r="J37" s="262" t="s">
        <v>52</v>
      </c>
    </row>
    <row r="38" ht="18.75" customHeight="1" spans="1:10">
      <c r="A38" s="263" t="s">
        <v>53</v>
      </c>
      <c r="B38" s="147">
        <v>1200</v>
      </c>
      <c r="C38" s="66">
        <f>'I. Інф. до фін.плану'!C159</f>
        <v>1334</v>
      </c>
      <c r="D38" s="66">
        <f>'I. Інф. до фін.плану'!D159</f>
        <v>12</v>
      </c>
      <c r="E38" s="66">
        <f>'I. Інф. до фін.плану'!E159</f>
        <v>455</v>
      </c>
      <c r="F38" s="66">
        <f>'I. Інф. до фін.плану'!F159</f>
        <v>82</v>
      </c>
      <c r="G38" s="196">
        <v>100</v>
      </c>
      <c r="H38" s="196">
        <v>200</v>
      </c>
      <c r="I38" s="196">
        <v>200</v>
      </c>
      <c r="J38" s="196">
        <v>250</v>
      </c>
    </row>
    <row r="39" ht="24" customHeight="1" spans="1:10">
      <c r="A39" s="128" t="s">
        <v>54</v>
      </c>
      <c r="B39" s="128"/>
      <c r="C39" s="128"/>
      <c r="D39" s="128"/>
      <c r="E39" s="128"/>
      <c r="F39" s="128"/>
      <c r="G39" s="128"/>
      <c r="H39" s="128"/>
      <c r="I39" s="128"/>
      <c r="J39" s="128"/>
    </row>
    <row r="40" ht="18.75" customHeight="1" spans="1:10">
      <c r="A40" s="264" t="s">
        <v>55</v>
      </c>
      <c r="B40" s="57">
        <v>2111</v>
      </c>
      <c r="C40" s="66">
        <f>'ІІ. Розп. ч.п. та розр. з бюд.'!F25</f>
        <v>0</v>
      </c>
      <c r="D40" s="66">
        <f>'ІІ. Розп. ч.п. та розр. з бюд.'!G25</f>
        <v>0</v>
      </c>
      <c r="E40" s="66">
        <f>'ІІ. Розп. ч.п. та розр. з бюд.'!H25</f>
        <v>-177</v>
      </c>
      <c r="F40" s="66">
        <f>'ІІ. Розп. ч.п. та розр. з бюд.'!I25</f>
        <v>-100</v>
      </c>
      <c r="G40" s="88" t="s">
        <v>52</v>
      </c>
      <c r="H40" s="88" t="s">
        <v>52</v>
      </c>
      <c r="I40" s="88" t="s">
        <v>52</v>
      </c>
      <c r="J40" s="88" t="s">
        <v>52</v>
      </c>
    </row>
    <row r="41" ht="37.5" customHeight="1" spans="1:10">
      <c r="A41" s="264" t="s">
        <v>56</v>
      </c>
      <c r="B41" s="57">
        <v>2112</v>
      </c>
      <c r="C41" s="66">
        <f>'ІІ. Розп. ч.п. та розр. з бюд.'!F26</f>
        <v>-1654</v>
      </c>
      <c r="D41" s="66">
        <f>'ІІ. Розп. ч.п. та розр. з бюд.'!G26</f>
        <v>-1420</v>
      </c>
      <c r="E41" s="66">
        <f>'ІІ. Розп. ч.п. та розр. з бюд.'!H26</f>
        <v>-1340</v>
      </c>
      <c r="F41" s="66">
        <f>'ІІ. Розп. ч.п. та розр. з бюд.'!I26</f>
        <v>-1420</v>
      </c>
      <c r="G41" s="88" t="s">
        <v>52</v>
      </c>
      <c r="H41" s="88" t="s">
        <v>52</v>
      </c>
      <c r="I41" s="88" t="s">
        <v>52</v>
      </c>
      <c r="J41" s="88" t="s">
        <v>52</v>
      </c>
    </row>
    <row r="42" ht="37.5" customHeight="1" spans="1:10">
      <c r="A42" s="265" t="s">
        <v>57</v>
      </c>
      <c r="B42" s="172">
        <v>2113</v>
      </c>
      <c r="C42" s="119" t="str">
        <f>'ІІ. Розп. ч.п. та розр. з бюд.'!F27</f>
        <v>(    )</v>
      </c>
      <c r="D42" s="119" t="str">
        <f>'ІІ. Розп. ч.п. та розр. з бюд.'!G27</f>
        <v>(    )</v>
      </c>
      <c r="E42" s="119" t="str">
        <f>'ІІ. Розп. ч.п. та розр. з бюд.'!H27</f>
        <v>(    )</v>
      </c>
      <c r="F42" s="119">
        <f>'ІІ. Розп. ч.п. та розр. з бюд.'!I27</f>
        <v>0</v>
      </c>
      <c r="G42" s="88" t="s">
        <v>52</v>
      </c>
      <c r="H42" s="88" t="s">
        <v>52</v>
      </c>
      <c r="I42" s="88" t="s">
        <v>52</v>
      </c>
      <c r="J42" s="88" t="s">
        <v>52</v>
      </c>
    </row>
    <row r="43" ht="37.5" customHeight="1" spans="1:10">
      <c r="A43" s="265" t="s">
        <v>58</v>
      </c>
      <c r="B43" s="172">
        <v>2131</v>
      </c>
      <c r="C43" s="66">
        <f>'ІІ. Розп. ч.п. та розр. з бюд.'!F39</f>
        <v>0</v>
      </c>
      <c r="D43" s="66">
        <f>'ІІ. Розп. ч.п. та розр. з бюд.'!G39</f>
        <v>0</v>
      </c>
      <c r="E43" s="66">
        <f>'ІІ. Розп. ч.п. та розр. з бюд.'!H39</f>
        <v>0</v>
      </c>
      <c r="F43" s="66">
        <f>'ІІ. Розп. ч.п. та розр. з бюд.'!I39</f>
        <v>0</v>
      </c>
      <c r="G43" s="88" t="s">
        <v>52</v>
      </c>
      <c r="H43" s="88" t="s">
        <v>52</v>
      </c>
      <c r="I43" s="88" t="s">
        <v>52</v>
      </c>
      <c r="J43" s="88" t="s">
        <v>52</v>
      </c>
    </row>
    <row r="44" ht="63" customHeight="1" spans="1:10">
      <c r="A44" s="265" t="s">
        <v>59</v>
      </c>
      <c r="B44" s="172">
        <v>2132</v>
      </c>
      <c r="C44" s="66">
        <f>'ІІ. Розп. ч.п. та розр. з бюд.'!F40</f>
        <v>0</v>
      </c>
      <c r="D44" s="66">
        <f>'ІІ. Розп. ч.п. та розр. з бюд.'!G40</f>
        <v>0</v>
      </c>
      <c r="E44" s="66">
        <f>'ІІ. Розп. ч.п. та розр. з бюд.'!H40</f>
        <v>0</v>
      </c>
      <c r="F44" s="66">
        <f>'ІІ. Розп. ч.п. та розр. з бюд.'!I40</f>
        <v>0</v>
      </c>
      <c r="G44" s="88" t="s">
        <v>52</v>
      </c>
      <c r="H44" s="88" t="s">
        <v>52</v>
      </c>
      <c r="I44" s="88" t="s">
        <v>52</v>
      </c>
      <c r="J44" s="88" t="s">
        <v>52</v>
      </c>
    </row>
    <row r="45" ht="25.15" customHeight="1" spans="1:10">
      <c r="A45" s="266" t="s">
        <v>60</v>
      </c>
      <c r="B45" s="173">
        <v>2200</v>
      </c>
      <c r="C45" s="66">
        <f>'ІІ. Розп. ч.п. та розр. з бюд.'!F47</f>
        <v>-6117</v>
      </c>
      <c r="D45" s="66">
        <f>'ІІ. Розп. ч.п. та розр. з бюд.'!G47</f>
        <v>-5943</v>
      </c>
      <c r="E45" s="66">
        <f>'ІІ. Розп. ч.п. та розр. з бюд.'!H47</f>
        <v>-6087</v>
      </c>
      <c r="F45" s="66">
        <f>'ІІ. Розп. ч.п. та розр. з бюд.'!I47</f>
        <v>-5396</v>
      </c>
      <c r="G45" s="259">
        <v>-6500</v>
      </c>
      <c r="H45" s="259">
        <v>-7000</v>
      </c>
      <c r="I45" s="259">
        <v>-7500</v>
      </c>
      <c r="J45" s="259">
        <v>-8000</v>
      </c>
    </row>
    <row r="46" ht="24.95" customHeight="1" spans="1:10">
      <c r="A46" s="267" t="s">
        <v>61</v>
      </c>
      <c r="B46" s="268"/>
      <c r="C46" s="268"/>
      <c r="D46" s="268"/>
      <c r="E46" s="268"/>
      <c r="F46" s="268"/>
      <c r="G46" s="268"/>
      <c r="H46" s="268"/>
      <c r="I46" s="268"/>
      <c r="J46" s="285"/>
    </row>
    <row r="47" s="178" customFormat="1" ht="20.1" customHeight="1" spans="1:10">
      <c r="A47" s="269" t="s">
        <v>62</v>
      </c>
      <c r="B47" s="135">
        <v>4000</v>
      </c>
      <c r="C47" s="66">
        <f>'ІV кап. інвеат. V кред. '!F7</f>
        <v>99</v>
      </c>
      <c r="D47" s="66">
        <f>'ІV кап. інвеат. V кред. '!G7</f>
        <v>160</v>
      </c>
      <c r="E47" s="66">
        <f>'ІV кап. інвеат. V кред. '!H7</f>
        <v>162</v>
      </c>
      <c r="F47" s="66">
        <f>'ІV кап. інвеат. V кред. '!I7</f>
        <v>150</v>
      </c>
      <c r="G47" s="113">
        <v>250</v>
      </c>
      <c r="H47" s="113">
        <v>350</v>
      </c>
      <c r="I47" s="113">
        <v>450</v>
      </c>
      <c r="J47" s="113">
        <v>500</v>
      </c>
    </row>
    <row r="48" ht="24.95" customHeight="1" spans="1:10">
      <c r="A48" s="270" t="s">
        <v>63</v>
      </c>
      <c r="B48" s="271"/>
      <c r="C48" s="271"/>
      <c r="D48" s="271"/>
      <c r="E48" s="271"/>
      <c r="F48" s="271"/>
      <c r="G48" s="271"/>
      <c r="H48" s="271"/>
      <c r="I48" s="271"/>
      <c r="J48" s="286"/>
    </row>
    <row r="49" ht="19.5" customHeight="1" spans="1:10">
      <c r="A49" s="272" t="s">
        <v>64</v>
      </c>
      <c r="B49" s="273"/>
      <c r="C49" s="271"/>
      <c r="D49" s="271"/>
      <c r="E49" s="271"/>
      <c r="F49" s="271"/>
      <c r="G49" s="271"/>
      <c r="H49" s="271"/>
      <c r="I49" s="271"/>
      <c r="J49" s="286"/>
    </row>
    <row r="50" ht="56.25" customHeight="1" spans="1:10">
      <c r="A50" s="274" t="s">
        <v>65</v>
      </c>
      <c r="B50" s="201">
        <v>5010</v>
      </c>
      <c r="C50" s="275">
        <f t="shared" ref="C50:J50" si="1">C38/C34</f>
        <v>0.108314387788243</v>
      </c>
      <c r="D50" s="275">
        <f t="shared" si="1"/>
        <v>0.000987410515921995</v>
      </c>
      <c r="E50" s="275">
        <f t="shared" si="1"/>
        <v>0.0355718864826831</v>
      </c>
      <c r="F50" s="275">
        <f t="shared" si="1"/>
        <v>0.00630526720492118</v>
      </c>
      <c r="G50" s="275">
        <f t="shared" si="1"/>
        <v>0.00765110941086458</v>
      </c>
      <c r="H50" s="275">
        <f t="shared" si="1"/>
        <v>0.0130463144161774</v>
      </c>
      <c r="I50" s="275">
        <f t="shared" si="1"/>
        <v>0.0111551118299961</v>
      </c>
      <c r="J50" s="275">
        <f t="shared" si="1"/>
        <v>0.0119514293909552</v>
      </c>
    </row>
    <row r="51" ht="90" spans="1:10">
      <c r="A51" s="274" t="s">
        <v>66</v>
      </c>
      <c r="B51" s="201">
        <v>5011</v>
      </c>
      <c r="C51" s="275">
        <f>'I. Інф. до фін.плану'!C143/ABS('I. Інф. до фін.плану'!C43+'I. Інф. до фін.плану'!C75+'I. Інф. до фін.плану'!C113+'I. Інф. до фін.плану'!C129)</f>
        <v>-0.140825688073394</v>
      </c>
      <c r="D51" s="275">
        <f>'I. Інф. до фін.плану'!D143/ABS('I. Інф. до фін.плану'!D43+'I. Інф. до фін.плану'!D75+'I. Інф. до фін.плану'!D113+'I. Інф. до фін.плану'!D129)</f>
        <v>-0.221053896533077</v>
      </c>
      <c r="E51" s="275">
        <f>'I. Інф. до фін.плану'!E143/ABS('I. Інф. до фін.плану'!E43+'I. Інф. до фін.плану'!E75+'I. Інф. до фін.плану'!E113+'I. Інф. до фін.плану'!E129)</f>
        <v>-0.177328975017511</v>
      </c>
      <c r="F51" s="275">
        <f>'I. Інф. до фін.плану'!F143/ABS('I. Інф. до фін.плану'!F43+'I. Інф. до фін.плану'!F75+'I. Інф. до фін.плану'!F113+'I. Інф. до фін.плану'!F129)</f>
        <v>-0.198579545454545</v>
      </c>
      <c r="G51" s="276"/>
      <c r="H51" s="276"/>
      <c r="I51" s="287" t="s">
        <v>52</v>
      </c>
      <c r="J51" s="287" t="s">
        <v>52</v>
      </c>
    </row>
    <row r="52" ht="234.75" customHeight="1" spans="1:10">
      <c r="A52" s="274" t="s">
        <v>67</v>
      </c>
      <c r="B52" s="201">
        <v>5012</v>
      </c>
      <c r="C52" s="276"/>
      <c r="D52" s="275">
        <f>((('I. Інф. до фін.плану'!D43+'I. Інф. до фін.плану'!D75+'I. Інф. до фін.плану'!D113+'I. Інф. до фін.плану'!D129)-('I. Інф. до фін.плану'!C43+'I. Інф. до фін.плану'!C75+'I. Інф. до фін.плану'!C113+'I. Інф. до фін.плану'!C129))/('I. Інф. до фін.плану'!C43+'I. Інф. до фін.плану'!C75+'I. Інф. до фін.плану'!C113+'I. Інф. до фін.плану'!C129))-((D69-100)/100)</f>
        <v>1.09062909567497</v>
      </c>
      <c r="E52" s="275">
        <f>((('I. Інф. до фін.плану'!E43+'I. Інф. до фін.плану'!E75+'I. Інф. до фін.плану'!E113+'I. Інф. до фін.плану'!E129)-('I. Інф. до фін.плану'!C43+'I. Інф. до фін.плану'!C75+'I. Інф. до фін.плану'!C113+'I. Інф. до фін.плану'!C129))/('I. Інф. до фін.плану'!C43+'I. Інф. до фін.плану'!C75+'I. Інф. до фін.плану'!C113+'I. Інф. до фін.плану'!C129))-((E69-100)/100)</f>
        <v>1.12267365661861</v>
      </c>
      <c r="F52" s="275">
        <f>((('I. Інф. до фін.плану'!F43+'I. Інф. до фін.плану'!F75+'I. Інф. до фін.плану'!F113+'I. Інф. до фін.плану'!F129)-('I. Інф. до фін.плану'!D43+'I. Інф. до фін.плану'!D75+'I. Інф. до фін.плану'!D113+'I. Інф. до фін.плану'!D129))/('I. Інф. до фін.плану'!D43+'I. Інф. до фін.плану'!D75+'I. Інф. до фін.плану'!D113+'I. Інф. до фін.плану'!D129))-((F69-100)/100)</f>
        <v>1.05750165234633</v>
      </c>
      <c r="G52" s="276"/>
      <c r="H52" s="276"/>
      <c r="I52" s="287" t="s">
        <v>52</v>
      </c>
      <c r="J52" s="287" t="s">
        <v>52</v>
      </c>
    </row>
    <row r="53" ht="54" spans="1:10">
      <c r="A53" s="150" t="s">
        <v>68</v>
      </c>
      <c r="B53" s="201">
        <v>5013</v>
      </c>
      <c r="C53" s="275">
        <f>C37/C34</f>
        <v>-0.503897369275739</v>
      </c>
      <c r="D53" s="275">
        <f>D37/D34</f>
        <v>-0.656545708878466</v>
      </c>
      <c r="E53" s="275">
        <f>E37/E34</f>
        <v>-0.551246970526151</v>
      </c>
      <c r="F53" s="275">
        <f>F37/F34</f>
        <v>-0.599384851980008</v>
      </c>
      <c r="G53" s="276"/>
      <c r="H53" s="276"/>
      <c r="I53" s="287" t="s">
        <v>52</v>
      </c>
      <c r="J53" s="287" t="s">
        <v>52</v>
      </c>
    </row>
    <row r="54" ht="45.75" customHeight="1" spans="1:10">
      <c r="A54" s="150" t="s">
        <v>69</v>
      </c>
      <c r="B54" s="201">
        <v>5014</v>
      </c>
      <c r="C54" s="275">
        <f>IF(AND(C38&lt;0,C91&lt;0),C38/C91*-1,C38/C91)</f>
        <v>0.0217774585346742</v>
      </c>
      <c r="D54" s="275">
        <f>IF(AND(D38&lt;0,D91&lt;0),D38/D91*-1,D38/D91)</f>
        <v>0.000202538482311639</v>
      </c>
      <c r="E54" s="275">
        <f>IF(AND(E38&lt;0,E91&lt;0),E38/E91*-1,E38/E91)</f>
        <v>0.0075862413925338</v>
      </c>
      <c r="F54" s="275">
        <f>IF(AND(F38&lt;0,F91&lt;0),F38/F91*-1,F38/F91)</f>
        <v>0.00136719075645664</v>
      </c>
      <c r="G54" s="277"/>
      <c r="H54" s="277"/>
      <c r="I54" s="288" t="s">
        <v>52</v>
      </c>
      <c r="J54" s="288" t="s">
        <v>52</v>
      </c>
    </row>
    <row r="55" ht="45.75" customHeight="1" spans="1:10">
      <c r="A55" s="274" t="s">
        <v>70</v>
      </c>
      <c r="B55" s="201">
        <v>5015</v>
      </c>
      <c r="C55" s="275">
        <f>(C38/C81)</f>
        <v>0.0214029007829547</v>
      </c>
      <c r="D55" s="275">
        <f>(D38/D81)</f>
        <v>0.000383656244005371</v>
      </c>
      <c r="E55" s="275">
        <f>(E38/E81)</f>
        <v>0.00747261410106916</v>
      </c>
      <c r="F55" s="275">
        <f>(F38/F81)</f>
        <v>0.00134671287096191</v>
      </c>
      <c r="G55" s="277"/>
      <c r="H55" s="277"/>
      <c r="I55" s="288" t="s">
        <v>52</v>
      </c>
      <c r="J55" s="288" t="s">
        <v>52</v>
      </c>
    </row>
    <row r="56" ht="131.25" customHeight="1" spans="1:10">
      <c r="A56" s="274" t="s">
        <v>71</v>
      </c>
      <c r="B56" s="201">
        <v>5016</v>
      </c>
      <c r="C56" s="276"/>
      <c r="D56" s="275">
        <f>((D34-C34)/C34)-((D69-100)/100)</f>
        <v>0.986765183501137</v>
      </c>
      <c r="E56" s="275">
        <f>((E34-C34)/C34)-((E69-100)/100)</f>
        <v>1.03856771679117</v>
      </c>
      <c r="F56" s="275">
        <f>((F34-D34)/D34)-((F69-100)/100)</f>
        <v>1.07010614663046</v>
      </c>
      <c r="G56" s="275">
        <f>((G34-F34)/F34)-((G69-100)/100)</f>
        <v>1.00499807766244</v>
      </c>
      <c r="H56" s="275">
        <f>((H34-G34)/G34)-((H69-100)/100)</f>
        <v>1.17291507268554</v>
      </c>
      <c r="I56" s="277"/>
      <c r="J56" s="277"/>
    </row>
    <row r="57" spans="1:10">
      <c r="A57" s="278" t="s">
        <v>72</v>
      </c>
      <c r="B57" s="201"/>
      <c r="C57" s="276"/>
      <c r="D57" s="276"/>
      <c r="E57" s="276"/>
      <c r="F57" s="276"/>
      <c r="G57" s="277"/>
      <c r="H57" s="277"/>
      <c r="I57" s="277"/>
      <c r="J57" s="277"/>
    </row>
    <row r="58" ht="54" spans="1:10">
      <c r="A58" s="279" t="s">
        <v>73</v>
      </c>
      <c r="B58" s="143">
        <v>5020</v>
      </c>
      <c r="C58" s="275">
        <f>C91/(C82+C84)</f>
        <v>57.1417910447761</v>
      </c>
      <c r="D58" s="275">
        <f>D91/(D82+D84)</f>
        <v>29.1862068965517</v>
      </c>
      <c r="E58" s="275">
        <f>E91/(E82+E84)</f>
        <v>65.7642543859649</v>
      </c>
      <c r="F58" s="275">
        <f>F91/(F82+F84)</f>
        <v>65.7642543859649</v>
      </c>
      <c r="G58" s="276"/>
      <c r="H58" s="276"/>
      <c r="I58" s="287" t="s">
        <v>52</v>
      </c>
      <c r="J58" s="287" t="s">
        <v>52</v>
      </c>
    </row>
    <row r="59" ht="36" spans="1:10">
      <c r="A59" s="150" t="s">
        <v>74</v>
      </c>
      <c r="B59" s="143">
        <v>5021</v>
      </c>
      <c r="C59" s="275" t="e">
        <f>C37/ABS('I. Інф. до фін.плану'!C147)</f>
        <v>#VALUE!</v>
      </c>
      <c r="D59" s="275" t="e">
        <f>D37/ABS('I. Інф. до фін.плану'!D147)</f>
        <v>#VALUE!</v>
      </c>
      <c r="E59" s="275">
        <f>E37/ABS('I. Інф. до фін.плану'!E147)</f>
        <v>-1410.2</v>
      </c>
      <c r="F59" s="275">
        <f>F37/ABS('I. Інф. до фін.плану'!F147)</f>
        <v>-1559</v>
      </c>
      <c r="G59" s="276"/>
      <c r="H59" s="276"/>
      <c r="I59" s="287" t="s">
        <v>52</v>
      </c>
      <c r="J59" s="287" t="s">
        <v>52</v>
      </c>
    </row>
    <row r="60" ht="90" spans="1:10">
      <c r="A60" s="150" t="s">
        <v>75</v>
      </c>
      <c r="B60" s="143">
        <v>5022</v>
      </c>
      <c r="C60" s="275">
        <f>((C85+C83)-(C80+C79))/C37</f>
        <v>0.67386400257815</v>
      </c>
      <c r="D60" s="275">
        <f>((D85+D83)-(D80+D79))/D37</f>
        <v>0.256924426619877</v>
      </c>
      <c r="E60" s="275">
        <f>((E85+E83)-(E80+E79))/E37</f>
        <v>0.723585307048646</v>
      </c>
      <c r="F60" s="275">
        <f>((F85+F83)-(F80+F79))/F37</f>
        <v>0.654522129570237</v>
      </c>
      <c r="G60" s="276"/>
      <c r="H60" s="276"/>
      <c r="I60" s="287" t="s">
        <v>52</v>
      </c>
      <c r="J60" s="287" t="s">
        <v>52</v>
      </c>
    </row>
    <row r="61" ht="63" customHeight="1" spans="1:10">
      <c r="A61" s="150" t="s">
        <v>76</v>
      </c>
      <c r="B61" s="143">
        <v>5023</v>
      </c>
      <c r="C61" s="275">
        <f>(C85+C83)/C91</f>
        <v>0</v>
      </c>
      <c r="D61" s="275">
        <f>(D85+D83)/D91</f>
        <v>0</v>
      </c>
      <c r="E61" s="275">
        <f>(E85+E83)/E91</f>
        <v>0</v>
      </c>
      <c r="F61" s="275">
        <f>(F85+F83)/F91</f>
        <v>0</v>
      </c>
      <c r="G61" s="276"/>
      <c r="H61" s="276"/>
      <c r="I61" s="287" t="s">
        <v>52</v>
      </c>
      <c r="J61" s="287" t="s">
        <v>52</v>
      </c>
    </row>
    <row r="62" ht="54" spans="1:10">
      <c r="A62" s="150" t="s">
        <v>77</v>
      </c>
      <c r="B62" s="143">
        <v>5024</v>
      </c>
      <c r="C62" s="275">
        <f>(C82+C84)/C81</f>
        <v>0.017199332563214</v>
      </c>
      <c r="D62" s="275">
        <f>(D82+D84)/D81</f>
        <v>0.064901847944242</v>
      </c>
      <c r="E62" s="275">
        <f>(E82+E84)/E81</f>
        <v>0.0149780748575276</v>
      </c>
      <c r="F62" s="275">
        <f>(F82+F84)/F81</f>
        <v>0.0149780748575276</v>
      </c>
      <c r="G62" s="277"/>
      <c r="H62" s="277"/>
      <c r="I62" s="288" t="s">
        <v>52</v>
      </c>
      <c r="J62" s="288" t="s">
        <v>52</v>
      </c>
    </row>
    <row r="63" spans="1:10">
      <c r="A63" s="278" t="s">
        <v>78</v>
      </c>
      <c r="B63" s="143"/>
      <c r="C63" s="276"/>
      <c r="D63" s="276"/>
      <c r="E63" s="276"/>
      <c r="F63" s="276"/>
      <c r="G63" s="277"/>
      <c r="H63" s="277"/>
      <c r="I63" s="288"/>
      <c r="J63" s="288"/>
    </row>
    <row r="64" ht="58.5" customHeight="1" spans="1:10">
      <c r="A64" s="150" t="s">
        <v>79</v>
      </c>
      <c r="B64" s="143">
        <v>5030</v>
      </c>
      <c r="C64" s="275">
        <f>C75/C84</f>
        <v>7.06716417910448</v>
      </c>
      <c r="D64" s="275">
        <f>D75/D84</f>
        <v>2.59261083743842</v>
      </c>
      <c r="E64" s="275">
        <f>E75/E84</f>
        <v>10.0087719298246</v>
      </c>
      <c r="F64" s="275">
        <f>F75/F84</f>
        <v>10.0087719298246</v>
      </c>
      <c r="G64" s="277"/>
      <c r="H64" s="277"/>
      <c r="I64" s="288" t="s">
        <v>52</v>
      </c>
      <c r="J64" s="288" t="s">
        <v>52</v>
      </c>
    </row>
    <row r="65" ht="54" spans="1:10">
      <c r="A65" s="150" t="s">
        <v>80</v>
      </c>
      <c r="B65" s="143">
        <v>5031</v>
      </c>
      <c r="C65" s="275">
        <f>(C75-C76)/C84</f>
        <v>7.06716417910448</v>
      </c>
      <c r="D65" s="275">
        <f>(D75-D76)/D84</f>
        <v>2.59261083743842</v>
      </c>
      <c r="E65" s="275">
        <f>(E75-E76)/E84</f>
        <v>10.0087719298246</v>
      </c>
      <c r="F65" s="275">
        <f>(F75-F76)/F84</f>
        <v>10.0087719298246</v>
      </c>
      <c r="G65" s="277"/>
      <c r="H65" s="277"/>
      <c r="I65" s="288" t="s">
        <v>52</v>
      </c>
      <c r="J65" s="288" t="s">
        <v>52</v>
      </c>
    </row>
    <row r="66" ht="54" spans="1:10">
      <c r="A66" s="150" t="s">
        <v>81</v>
      </c>
      <c r="B66" s="143">
        <v>5032</v>
      </c>
      <c r="C66" s="275">
        <f>(C80+C79)/C84</f>
        <v>3.90111940298507</v>
      </c>
      <c r="D66" s="275">
        <f>(D80+D79)/D84</f>
        <v>1.00985221674877</v>
      </c>
      <c r="E66" s="275">
        <f>(E80+E79)/E84</f>
        <v>5.59429824561404</v>
      </c>
      <c r="F66" s="275">
        <f>(F80+F79)/F84</f>
        <v>5.59429824561404</v>
      </c>
      <c r="G66" s="277"/>
      <c r="H66" s="277"/>
      <c r="I66" s="288" t="s">
        <v>52</v>
      </c>
      <c r="J66" s="288" t="s">
        <v>52</v>
      </c>
    </row>
    <row r="67" ht="72" spans="1:10">
      <c r="A67" s="150" t="s">
        <v>82</v>
      </c>
      <c r="B67" s="143">
        <v>5033</v>
      </c>
      <c r="C67" s="275">
        <f>C77*365/C34</f>
        <v>0</v>
      </c>
      <c r="D67" s="275">
        <f>D77*365/D34</f>
        <v>0</v>
      </c>
      <c r="E67" s="275">
        <f>E77*365/E34</f>
        <v>0</v>
      </c>
      <c r="F67" s="275">
        <f>F77*365/F34</f>
        <v>0</v>
      </c>
      <c r="G67" s="277"/>
      <c r="H67" s="277"/>
      <c r="I67" s="288" t="s">
        <v>52</v>
      </c>
      <c r="J67" s="288" t="s">
        <v>52</v>
      </c>
    </row>
    <row r="68" ht="72" spans="1:10">
      <c r="A68" s="150" t="s">
        <v>83</v>
      </c>
      <c r="B68" s="143">
        <v>5034</v>
      </c>
      <c r="C68" s="275">
        <f>C86*365/ABS(C35)</f>
        <v>8.37393566698202</v>
      </c>
      <c r="D68" s="275">
        <f>D86*365/ABS(D35)</f>
        <v>6.0691719321583</v>
      </c>
      <c r="E68" s="275">
        <f>E86*365/ABS(E35)</f>
        <v>5.81689071986123</v>
      </c>
      <c r="F68" s="275">
        <f>F86*365/ABS(F35)</f>
        <v>6.132</v>
      </c>
      <c r="G68" s="277"/>
      <c r="H68" s="277"/>
      <c r="I68" s="288" t="s">
        <v>52</v>
      </c>
      <c r="J68" s="288" t="s">
        <v>52</v>
      </c>
    </row>
    <row r="69" ht="36" spans="1:10">
      <c r="A69" s="150" t="s">
        <v>84</v>
      </c>
      <c r="B69" s="143">
        <v>5040</v>
      </c>
      <c r="C69" s="289"/>
      <c r="D69" s="289"/>
      <c r="E69" s="289"/>
      <c r="F69" s="289"/>
      <c r="G69" s="290"/>
      <c r="H69" s="290"/>
      <c r="I69" s="307" t="s">
        <v>52</v>
      </c>
      <c r="J69" s="307" t="s">
        <v>52</v>
      </c>
    </row>
    <row r="70" ht="24.95" customHeight="1" spans="1:10">
      <c r="A70" s="130" t="s">
        <v>85</v>
      </c>
      <c r="B70" s="135"/>
      <c r="C70" s="135"/>
      <c r="D70" s="135"/>
      <c r="E70" s="135"/>
      <c r="F70" s="135"/>
      <c r="G70" s="135"/>
      <c r="H70" s="135"/>
      <c r="I70" s="135"/>
      <c r="J70" s="135"/>
    </row>
    <row r="71" ht="18.75" customHeight="1" spans="1:10">
      <c r="A71" s="150" t="s">
        <v>86</v>
      </c>
      <c r="B71" s="57">
        <v>6000</v>
      </c>
      <c r="C71" s="88">
        <v>54572</v>
      </c>
      <c r="D71" s="88">
        <v>56015</v>
      </c>
      <c r="E71" s="88">
        <v>51761</v>
      </c>
      <c r="F71" s="88">
        <v>51761</v>
      </c>
      <c r="G71" s="193" t="s">
        <v>52</v>
      </c>
      <c r="H71" s="193" t="s">
        <v>52</v>
      </c>
      <c r="I71" s="193" t="s">
        <v>52</v>
      </c>
      <c r="J71" s="193" t="s">
        <v>52</v>
      </c>
    </row>
    <row r="72" ht="18.75" customHeight="1" spans="1:10">
      <c r="A72" s="150" t="s">
        <v>87</v>
      </c>
      <c r="B72" s="57">
        <v>6001</v>
      </c>
      <c r="C72" s="66">
        <f>C73-C74</f>
        <v>54701</v>
      </c>
      <c r="D72" s="66">
        <f>D73-D74</f>
        <v>52733</v>
      </c>
      <c r="E72" s="66">
        <f>E73-E74</f>
        <v>51735</v>
      </c>
      <c r="F72" s="66">
        <f>F73-F74</f>
        <v>51735</v>
      </c>
      <c r="G72" s="193" t="s">
        <v>52</v>
      </c>
      <c r="H72" s="193" t="s">
        <v>52</v>
      </c>
      <c r="I72" s="193" t="s">
        <v>52</v>
      </c>
      <c r="J72" s="193" t="s">
        <v>52</v>
      </c>
    </row>
    <row r="73" ht="18.75" customHeight="1" spans="1:10">
      <c r="A73" s="150" t="s">
        <v>88</v>
      </c>
      <c r="B73" s="57">
        <v>6002</v>
      </c>
      <c r="C73" s="88">
        <v>82052</v>
      </c>
      <c r="D73" s="88">
        <v>78800</v>
      </c>
      <c r="E73" s="88">
        <v>82094</v>
      </c>
      <c r="F73" s="88">
        <v>82094</v>
      </c>
      <c r="G73" s="193" t="s">
        <v>52</v>
      </c>
      <c r="H73" s="193" t="s">
        <v>52</v>
      </c>
      <c r="I73" s="193" t="s">
        <v>52</v>
      </c>
      <c r="J73" s="193" t="s">
        <v>52</v>
      </c>
    </row>
    <row r="74" ht="18.75" customHeight="1" spans="1:10">
      <c r="A74" s="150" t="s">
        <v>89</v>
      </c>
      <c r="B74" s="57">
        <v>6003</v>
      </c>
      <c r="C74" s="88">
        <v>27351</v>
      </c>
      <c r="D74" s="88">
        <v>26067</v>
      </c>
      <c r="E74" s="88">
        <v>30359</v>
      </c>
      <c r="F74" s="88">
        <v>30359</v>
      </c>
      <c r="G74" s="193" t="s">
        <v>52</v>
      </c>
      <c r="H74" s="193" t="s">
        <v>52</v>
      </c>
      <c r="I74" s="193" t="s">
        <v>52</v>
      </c>
      <c r="J74" s="193" t="s">
        <v>52</v>
      </c>
    </row>
    <row r="75" ht="18.75" customHeight="1" spans="1:10">
      <c r="A75" s="150" t="s">
        <v>90</v>
      </c>
      <c r="B75" s="57">
        <v>6010</v>
      </c>
      <c r="C75" s="88">
        <v>7576</v>
      </c>
      <c r="D75" s="88">
        <v>5263</v>
      </c>
      <c r="E75" s="88">
        <v>9128</v>
      </c>
      <c r="F75" s="88">
        <v>9128</v>
      </c>
      <c r="G75" s="193" t="s">
        <v>52</v>
      </c>
      <c r="H75" s="193" t="s">
        <v>52</v>
      </c>
      <c r="I75" s="193" t="s">
        <v>52</v>
      </c>
      <c r="J75" s="193" t="s">
        <v>52</v>
      </c>
    </row>
    <row r="76" ht="18.75" customHeight="1" spans="1:10">
      <c r="A76" s="150" t="s">
        <v>91</v>
      </c>
      <c r="B76" s="57">
        <v>6011</v>
      </c>
      <c r="C76" s="88"/>
      <c r="D76" s="88"/>
      <c r="E76" s="88"/>
      <c r="F76" s="88"/>
      <c r="G76" s="193" t="s">
        <v>52</v>
      </c>
      <c r="H76" s="193" t="s">
        <v>52</v>
      </c>
      <c r="I76" s="193" t="s">
        <v>52</v>
      </c>
      <c r="J76" s="193" t="s">
        <v>52</v>
      </c>
    </row>
    <row r="77" ht="18.75" customHeight="1" spans="1:10">
      <c r="A77" s="150" t="s">
        <v>92</v>
      </c>
      <c r="B77" s="57">
        <v>6012</v>
      </c>
      <c r="C77" s="88"/>
      <c r="D77" s="88"/>
      <c r="E77" s="88"/>
      <c r="F77" s="88"/>
      <c r="G77" s="193" t="s">
        <v>52</v>
      </c>
      <c r="H77" s="193" t="s">
        <v>52</v>
      </c>
      <c r="I77" s="193" t="s">
        <v>52</v>
      </c>
      <c r="J77" s="193" t="s">
        <v>52</v>
      </c>
    </row>
    <row r="78" ht="18.6" customHeight="1" spans="1:10">
      <c r="A78" s="150" t="s">
        <v>93</v>
      </c>
      <c r="B78" s="57">
        <v>6013</v>
      </c>
      <c r="C78" s="88">
        <v>97</v>
      </c>
      <c r="D78" s="88">
        <v>100</v>
      </c>
      <c r="E78" s="88">
        <v>88</v>
      </c>
      <c r="F78" s="88">
        <v>88</v>
      </c>
      <c r="G78" s="193" t="s">
        <v>52</v>
      </c>
      <c r="H78" s="193" t="s">
        <v>52</v>
      </c>
      <c r="I78" s="193" t="s">
        <v>52</v>
      </c>
      <c r="J78" s="193" t="s">
        <v>52</v>
      </c>
    </row>
    <row r="79" ht="18.6" customHeight="1" spans="1:10">
      <c r="A79" s="150" t="s">
        <v>94</v>
      </c>
      <c r="B79" s="57">
        <v>6014</v>
      </c>
      <c r="C79" s="88"/>
      <c r="D79" s="88"/>
      <c r="E79" s="88"/>
      <c r="F79" s="88"/>
      <c r="G79" s="193" t="s">
        <v>52</v>
      </c>
      <c r="H79" s="193" t="s">
        <v>52</v>
      </c>
      <c r="I79" s="193" t="s">
        <v>52</v>
      </c>
      <c r="J79" s="193" t="s">
        <v>52</v>
      </c>
    </row>
    <row r="80" ht="18.6" customHeight="1" spans="1:10">
      <c r="A80" s="150" t="s">
        <v>95</v>
      </c>
      <c r="B80" s="57">
        <v>6015</v>
      </c>
      <c r="C80" s="88">
        <v>4182</v>
      </c>
      <c r="D80" s="88">
        <v>2050</v>
      </c>
      <c r="E80" s="88">
        <v>5102</v>
      </c>
      <c r="F80" s="88">
        <v>5102</v>
      </c>
      <c r="G80" s="193" t="s">
        <v>52</v>
      </c>
      <c r="H80" s="193" t="s">
        <v>52</v>
      </c>
      <c r="I80" s="193" t="s">
        <v>52</v>
      </c>
      <c r="J80" s="193" t="s">
        <v>52</v>
      </c>
    </row>
    <row r="81" s="178" customFormat="1" ht="20.1" customHeight="1" spans="1:10">
      <c r="A81" s="269" t="s">
        <v>96</v>
      </c>
      <c r="B81" s="135">
        <v>6020</v>
      </c>
      <c r="C81" s="113">
        <v>62328</v>
      </c>
      <c r="D81" s="113">
        <v>31278</v>
      </c>
      <c r="E81" s="113">
        <v>60889</v>
      </c>
      <c r="F81" s="113">
        <v>60889</v>
      </c>
      <c r="G81" s="196" t="s">
        <v>52</v>
      </c>
      <c r="H81" s="196" t="s">
        <v>52</v>
      </c>
      <c r="I81" s="196" t="s">
        <v>52</v>
      </c>
      <c r="J81" s="196" t="s">
        <v>52</v>
      </c>
    </row>
    <row r="82" ht="18.6" customHeight="1" spans="1:10">
      <c r="A82" s="150" t="s">
        <v>97</v>
      </c>
      <c r="B82" s="57">
        <v>6030</v>
      </c>
      <c r="C82" s="88"/>
      <c r="D82" s="88"/>
      <c r="E82" s="88"/>
      <c r="F82" s="88"/>
      <c r="G82" s="193" t="s">
        <v>52</v>
      </c>
      <c r="H82" s="193" t="s">
        <v>52</v>
      </c>
      <c r="I82" s="193" t="s">
        <v>52</v>
      </c>
      <c r="J82" s="193" t="s">
        <v>52</v>
      </c>
    </row>
    <row r="83" ht="18.6" customHeight="1" spans="1:10">
      <c r="A83" s="150" t="s">
        <v>98</v>
      </c>
      <c r="B83" s="57">
        <v>6031</v>
      </c>
      <c r="C83" s="88"/>
      <c r="D83" s="88"/>
      <c r="E83" s="88"/>
      <c r="F83" s="88"/>
      <c r="G83" s="193" t="s">
        <v>52</v>
      </c>
      <c r="H83" s="193" t="s">
        <v>52</v>
      </c>
      <c r="I83" s="193" t="s">
        <v>52</v>
      </c>
      <c r="J83" s="193" t="s">
        <v>52</v>
      </c>
    </row>
    <row r="84" ht="18.6" customHeight="1" spans="1:10">
      <c r="A84" s="150" t="s">
        <v>99</v>
      </c>
      <c r="B84" s="57">
        <v>6040</v>
      </c>
      <c r="C84" s="88">
        <v>1072</v>
      </c>
      <c r="D84" s="88">
        <v>2030</v>
      </c>
      <c r="E84" s="88">
        <v>912</v>
      </c>
      <c r="F84" s="88">
        <v>912</v>
      </c>
      <c r="G84" s="193" t="s">
        <v>52</v>
      </c>
      <c r="H84" s="193" t="s">
        <v>52</v>
      </c>
      <c r="I84" s="193" t="s">
        <v>52</v>
      </c>
      <c r="J84" s="193" t="s">
        <v>52</v>
      </c>
    </row>
    <row r="85" ht="18.6" customHeight="1" spans="1:10">
      <c r="A85" s="150" t="s">
        <v>100</v>
      </c>
      <c r="B85" s="57">
        <v>6041</v>
      </c>
      <c r="C85" s="88"/>
      <c r="D85" s="88"/>
      <c r="E85" s="88"/>
      <c r="F85" s="88"/>
      <c r="G85" s="193" t="s">
        <v>52</v>
      </c>
      <c r="H85" s="193" t="s">
        <v>52</v>
      </c>
      <c r="I85" s="193" t="s">
        <v>52</v>
      </c>
      <c r="J85" s="193" t="s">
        <v>52</v>
      </c>
    </row>
    <row r="86" ht="18.75" customHeight="1" spans="1:10">
      <c r="A86" s="150" t="s">
        <v>101</v>
      </c>
      <c r="B86" s="57">
        <v>6042</v>
      </c>
      <c r="C86" s="88">
        <v>194</v>
      </c>
      <c r="D86" s="88">
        <v>150</v>
      </c>
      <c r="E86" s="88">
        <v>147</v>
      </c>
      <c r="F86" s="88">
        <v>147</v>
      </c>
      <c r="G86" s="193" t="s">
        <v>52</v>
      </c>
      <c r="H86" s="193" t="s">
        <v>52</v>
      </c>
      <c r="I86" s="193" t="s">
        <v>52</v>
      </c>
      <c r="J86" s="193" t="s">
        <v>52</v>
      </c>
    </row>
    <row r="87" ht="19.5" customHeight="1" spans="1:10">
      <c r="A87" s="150" t="s">
        <v>102</v>
      </c>
      <c r="B87" s="57">
        <v>6043</v>
      </c>
      <c r="C87" s="88">
        <v>319</v>
      </c>
      <c r="D87" s="88">
        <v>430</v>
      </c>
      <c r="E87" s="88">
        <v>186</v>
      </c>
      <c r="F87" s="88">
        <v>186</v>
      </c>
      <c r="G87" s="193" t="s">
        <v>52</v>
      </c>
      <c r="H87" s="193" t="s">
        <v>52</v>
      </c>
      <c r="I87" s="193" t="s">
        <v>52</v>
      </c>
      <c r="J87" s="193" t="s">
        <v>52</v>
      </c>
    </row>
    <row r="88" s="178" customFormat="1" ht="18.75" customHeight="1" spans="1:10">
      <c r="A88" s="269" t="s">
        <v>103</v>
      </c>
      <c r="B88" s="135">
        <v>6050</v>
      </c>
      <c r="C88" s="259">
        <v>1072</v>
      </c>
      <c r="D88" s="259">
        <v>2030</v>
      </c>
      <c r="E88" s="259">
        <v>912</v>
      </c>
      <c r="F88" s="259">
        <v>912</v>
      </c>
      <c r="G88" s="196" t="s">
        <v>52</v>
      </c>
      <c r="H88" s="196" t="s">
        <v>52</v>
      </c>
      <c r="I88" s="196" t="s">
        <v>52</v>
      </c>
      <c r="J88" s="196" t="s">
        <v>52</v>
      </c>
    </row>
    <row r="89" ht="18.75" customHeight="1" spans="1:10">
      <c r="A89" s="150" t="s">
        <v>104</v>
      </c>
      <c r="B89" s="57">
        <v>6060</v>
      </c>
      <c r="C89" s="88"/>
      <c r="D89" s="88"/>
      <c r="E89" s="88"/>
      <c r="F89" s="88"/>
      <c r="G89" s="193" t="s">
        <v>52</v>
      </c>
      <c r="H89" s="193" t="s">
        <v>52</v>
      </c>
      <c r="I89" s="193" t="s">
        <v>52</v>
      </c>
      <c r="J89" s="193" t="s">
        <v>52</v>
      </c>
    </row>
    <row r="90" ht="18.75" customHeight="1" spans="1:10">
      <c r="A90" s="150" t="s">
        <v>105</v>
      </c>
      <c r="B90" s="57">
        <v>6070</v>
      </c>
      <c r="C90" s="88"/>
      <c r="D90" s="88"/>
      <c r="E90" s="88"/>
      <c r="F90" s="88"/>
      <c r="G90" s="193" t="s">
        <v>52</v>
      </c>
      <c r="H90" s="193" t="s">
        <v>52</v>
      </c>
      <c r="I90" s="193" t="s">
        <v>52</v>
      </c>
      <c r="J90" s="193" t="s">
        <v>52</v>
      </c>
    </row>
    <row r="91" s="178" customFormat="1" ht="18.75" customHeight="1" spans="1:10">
      <c r="A91" s="269" t="s">
        <v>106</v>
      </c>
      <c r="B91" s="135">
        <v>6080</v>
      </c>
      <c r="C91" s="113">
        <v>61256</v>
      </c>
      <c r="D91" s="113">
        <v>59248</v>
      </c>
      <c r="E91" s="113">
        <v>59977</v>
      </c>
      <c r="F91" s="113">
        <v>59977</v>
      </c>
      <c r="G91" s="196" t="s">
        <v>52</v>
      </c>
      <c r="H91" s="196" t="s">
        <v>52</v>
      </c>
      <c r="I91" s="196" t="s">
        <v>52</v>
      </c>
      <c r="J91" s="196" t="s">
        <v>52</v>
      </c>
    </row>
    <row r="92" s="178" customFormat="1" ht="27" customHeight="1" spans="1:10">
      <c r="A92" s="135" t="s">
        <v>107</v>
      </c>
      <c r="B92" s="135"/>
      <c r="C92" s="135"/>
      <c r="D92" s="135"/>
      <c r="E92" s="135"/>
      <c r="F92" s="135"/>
      <c r="G92" s="135"/>
      <c r="H92" s="135"/>
      <c r="I92" s="135"/>
      <c r="J92" s="135"/>
    </row>
    <row r="93" s="178" customFormat="1" ht="18.75" customHeight="1" spans="1:10">
      <c r="A93" s="291" t="s">
        <v>108</v>
      </c>
      <c r="B93" s="130">
        <v>7000</v>
      </c>
      <c r="C93" s="135"/>
      <c r="D93" s="135"/>
      <c r="E93" s="135"/>
      <c r="F93" s="66">
        <f>'ІV кап. інвеат. V кред. '!C37</f>
        <v>0</v>
      </c>
      <c r="G93" s="135"/>
      <c r="H93" s="135"/>
      <c r="I93" s="135"/>
      <c r="J93" s="135"/>
    </row>
    <row r="94" s="178" customFormat="1" ht="18.75" customHeight="1" spans="1:10">
      <c r="A94" s="278" t="s">
        <v>109</v>
      </c>
      <c r="B94" s="309" t="s">
        <v>110</v>
      </c>
      <c r="C94" s="66">
        <f>SUM(C95:C97)</f>
        <v>0</v>
      </c>
      <c r="D94" s="66">
        <f>SUM(D95:D97)</f>
        <v>0</v>
      </c>
      <c r="E94" s="66">
        <f>SUM(E95:E97)</f>
        <v>0</v>
      </c>
      <c r="F94" s="66">
        <f>SUM(F95:F97)</f>
        <v>0</v>
      </c>
      <c r="G94" s="113"/>
      <c r="H94" s="113"/>
      <c r="I94" s="113"/>
      <c r="J94" s="113"/>
    </row>
    <row r="95" s="178" customFormat="1" ht="18.75" customHeight="1" spans="1:10">
      <c r="A95" s="150" t="s">
        <v>111</v>
      </c>
      <c r="B95" s="310" t="s">
        <v>112</v>
      </c>
      <c r="C95" s="203"/>
      <c r="D95" s="203"/>
      <c r="E95" s="203"/>
      <c r="F95" s="88">
        <f>'ІV кап. інвеат. V кред. '!E28</f>
        <v>0</v>
      </c>
      <c r="G95" s="88" t="s">
        <v>52</v>
      </c>
      <c r="H95" s="88" t="s">
        <v>52</v>
      </c>
      <c r="I95" s="88" t="s">
        <v>52</v>
      </c>
      <c r="J95" s="88" t="s">
        <v>52</v>
      </c>
    </row>
    <row r="96" s="178" customFormat="1" ht="18.75" customHeight="1" spans="1:10">
      <c r="A96" s="150" t="s">
        <v>113</v>
      </c>
      <c r="B96" s="310" t="s">
        <v>114</v>
      </c>
      <c r="C96" s="88"/>
      <c r="D96" s="88"/>
      <c r="E96" s="88"/>
      <c r="F96" s="88">
        <f>'ІV кап. інвеат. V кред. '!E31</f>
        <v>0</v>
      </c>
      <c r="G96" s="88" t="s">
        <v>52</v>
      </c>
      <c r="H96" s="88" t="s">
        <v>52</v>
      </c>
      <c r="I96" s="88" t="s">
        <v>52</v>
      </c>
      <c r="J96" s="88" t="s">
        <v>52</v>
      </c>
    </row>
    <row r="97" s="178" customFormat="1" ht="18.75" customHeight="1" spans="1:10">
      <c r="A97" s="150" t="s">
        <v>115</v>
      </c>
      <c r="B97" s="310" t="s">
        <v>116</v>
      </c>
      <c r="C97" s="88"/>
      <c r="D97" s="88"/>
      <c r="E97" s="88"/>
      <c r="F97" s="88">
        <f>'ІV кап. інвеат. V кред. '!E34</f>
        <v>0</v>
      </c>
      <c r="G97" s="88" t="s">
        <v>52</v>
      </c>
      <c r="H97" s="88" t="s">
        <v>52</v>
      </c>
      <c r="I97" s="88" t="s">
        <v>52</v>
      </c>
      <c r="J97" s="88" t="s">
        <v>52</v>
      </c>
    </row>
    <row r="98" s="178" customFormat="1" ht="18.75" customHeight="1" spans="1:10">
      <c r="A98" s="269" t="s">
        <v>117</v>
      </c>
      <c r="B98" s="311" t="s">
        <v>118</v>
      </c>
      <c r="C98" s="66">
        <f>SUM(C99:C101)</f>
        <v>0</v>
      </c>
      <c r="D98" s="66">
        <f>SUM(D99:D101)</f>
        <v>0</v>
      </c>
      <c r="E98" s="66">
        <f>SUM(E99:E101)</f>
        <v>0</v>
      </c>
      <c r="F98" s="66">
        <f>SUM(F99:F101)</f>
        <v>0</v>
      </c>
      <c r="G98" s="113"/>
      <c r="H98" s="113"/>
      <c r="I98" s="113"/>
      <c r="J98" s="113"/>
    </row>
    <row r="99" s="178" customFormat="1" ht="18.75" customHeight="1" spans="1:10">
      <c r="A99" s="150" t="s">
        <v>111</v>
      </c>
      <c r="B99" s="310" t="s">
        <v>119</v>
      </c>
      <c r="C99" s="88"/>
      <c r="D99" s="88"/>
      <c r="E99" s="88"/>
      <c r="F99" s="88" t="str">
        <f>'ІV кап. інвеат. V кред. '!F28</f>
        <v>(    )</v>
      </c>
      <c r="G99" s="88" t="s">
        <v>52</v>
      </c>
      <c r="H99" s="88" t="s">
        <v>52</v>
      </c>
      <c r="I99" s="88" t="s">
        <v>52</v>
      </c>
      <c r="J99" s="88" t="s">
        <v>52</v>
      </c>
    </row>
    <row r="100" s="178" customFormat="1" ht="18.75" customHeight="1" spans="1:10">
      <c r="A100" s="150" t="s">
        <v>113</v>
      </c>
      <c r="B100" s="310" t="s">
        <v>120</v>
      </c>
      <c r="C100" s="88"/>
      <c r="D100" s="88"/>
      <c r="E100" s="88"/>
      <c r="F100" s="88" t="str">
        <f>'ІV кап. інвеат. V кред. '!F31</f>
        <v>(    )</v>
      </c>
      <c r="G100" s="88" t="s">
        <v>52</v>
      </c>
      <c r="H100" s="88" t="s">
        <v>52</v>
      </c>
      <c r="I100" s="88" t="s">
        <v>52</v>
      </c>
      <c r="J100" s="88" t="s">
        <v>52</v>
      </c>
    </row>
    <row r="101" ht="18.75" customHeight="1" spans="1:10">
      <c r="A101" s="150" t="s">
        <v>115</v>
      </c>
      <c r="B101" s="310" t="s">
        <v>121</v>
      </c>
      <c r="C101" s="88"/>
      <c r="D101" s="88"/>
      <c r="E101" s="88"/>
      <c r="F101" s="88" t="str">
        <f>'ІV кап. інвеат. V кред. '!F34</f>
        <v>(    )</v>
      </c>
      <c r="G101" s="88" t="s">
        <v>52</v>
      </c>
      <c r="H101" s="88" t="s">
        <v>52</v>
      </c>
      <c r="I101" s="88" t="s">
        <v>52</v>
      </c>
      <c r="J101" s="88" t="s">
        <v>52</v>
      </c>
    </row>
    <row r="102" ht="18.75" customHeight="1" spans="1:10">
      <c r="A102" s="312" t="s">
        <v>122</v>
      </c>
      <c r="B102" s="130">
        <v>7030</v>
      </c>
      <c r="C102" s="113"/>
      <c r="D102" s="113"/>
      <c r="E102" s="113"/>
      <c r="F102" s="66">
        <f>'ІV кап. інвеат. V кред. '!L37</f>
        <v>0</v>
      </c>
      <c r="G102" s="113"/>
      <c r="H102" s="113"/>
      <c r="I102" s="113"/>
      <c r="J102" s="113"/>
    </row>
    <row r="103" ht="27" customHeight="1" spans="1:10">
      <c r="A103" s="135" t="s">
        <v>123</v>
      </c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="4" customFormat="1" ht="60.75" customHeight="1" spans="1:10">
      <c r="A104" s="295" t="s">
        <v>124</v>
      </c>
      <c r="B104" s="294" t="s">
        <v>125</v>
      </c>
      <c r="C104" s="66">
        <f>SUM(C105:C109)</f>
        <v>22</v>
      </c>
      <c r="D104" s="66">
        <f>SUM(D105:D109)</f>
        <v>25</v>
      </c>
      <c r="E104" s="66">
        <f>SUM(E105:E109)</f>
        <v>21</v>
      </c>
      <c r="F104" s="66">
        <f>SUM(F105:F109)</f>
        <v>24</v>
      </c>
      <c r="G104" s="196"/>
      <c r="H104" s="196"/>
      <c r="I104" s="196"/>
      <c r="J104" s="196"/>
    </row>
    <row r="105" s="4" customFormat="1" ht="18.75" customHeight="1" spans="1:10">
      <c r="A105" s="296" t="s">
        <v>126</v>
      </c>
      <c r="B105" s="293" t="s">
        <v>127</v>
      </c>
      <c r="C105" s="88"/>
      <c r="D105" s="88"/>
      <c r="E105" s="88"/>
      <c r="F105" s="88"/>
      <c r="G105" s="193" t="s">
        <v>52</v>
      </c>
      <c r="H105" s="193" t="s">
        <v>52</v>
      </c>
      <c r="I105" s="193" t="s">
        <v>52</v>
      </c>
      <c r="J105" s="193" t="s">
        <v>52</v>
      </c>
    </row>
    <row r="106" s="4" customFormat="1" ht="18.75" customHeight="1" spans="1:10">
      <c r="A106" s="296" t="s">
        <v>128</v>
      </c>
      <c r="B106" s="293" t="s">
        <v>129</v>
      </c>
      <c r="C106" s="88"/>
      <c r="D106" s="88"/>
      <c r="E106" s="88"/>
      <c r="F106" s="88"/>
      <c r="G106" s="193" t="s">
        <v>52</v>
      </c>
      <c r="H106" s="193" t="s">
        <v>52</v>
      </c>
      <c r="I106" s="193" t="s">
        <v>52</v>
      </c>
      <c r="J106" s="193" t="s">
        <v>52</v>
      </c>
    </row>
    <row r="107" s="4" customFormat="1" ht="18.75" customHeight="1" spans="1:10">
      <c r="A107" s="264" t="s">
        <v>130</v>
      </c>
      <c r="B107" s="293" t="s">
        <v>131</v>
      </c>
      <c r="C107" s="88">
        <v>1</v>
      </c>
      <c r="D107" s="88">
        <v>1</v>
      </c>
      <c r="E107" s="88">
        <v>1</v>
      </c>
      <c r="F107" s="88">
        <v>1</v>
      </c>
      <c r="G107" s="193" t="s">
        <v>52</v>
      </c>
      <c r="H107" s="193" t="s">
        <v>52</v>
      </c>
      <c r="I107" s="193" t="s">
        <v>52</v>
      </c>
      <c r="J107" s="193" t="s">
        <v>52</v>
      </c>
    </row>
    <row r="108" s="4" customFormat="1" ht="18.75" customHeight="1" spans="1:10">
      <c r="A108" s="264" t="s">
        <v>132</v>
      </c>
      <c r="B108" s="293" t="s">
        <v>133</v>
      </c>
      <c r="C108" s="88">
        <v>9</v>
      </c>
      <c r="D108" s="88">
        <v>9</v>
      </c>
      <c r="E108" s="88">
        <v>8</v>
      </c>
      <c r="F108" s="88">
        <v>9</v>
      </c>
      <c r="G108" s="193" t="s">
        <v>52</v>
      </c>
      <c r="H108" s="193" t="s">
        <v>52</v>
      </c>
      <c r="I108" s="193" t="s">
        <v>52</v>
      </c>
      <c r="J108" s="193" t="s">
        <v>52</v>
      </c>
    </row>
    <row r="109" s="4" customFormat="1" ht="18.75" customHeight="1" spans="1:10">
      <c r="A109" s="264" t="s">
        <v>134</v>
      </c>
      <c r="B109" s="293" t="s">
        <v>135</v>
      </c>
      <c r="C109" s="88">
        <v>12</v>
      </c>
      <c r="D109" s="88">
        <v>15</v>
      </c>
      <c r="E109" s="88">
        <v>12</v>
      </c>
      <c r="F109" s="88">
        <v>14</v>
      </c>
      <c r="G109" s="193" t="s">
        <v>52</v>
      </c>
      <c r="H109" s="193" t="s">
        <v>52</v>
      </c>
      <c r="I109" s="193" t="s">
        <v>52</v>
      </c>
      <c r="J109" s="193" t="s">
        <v>52</v>
      </c>
    </row>
    <row r="110" s="4" customFormat="1" ht="18.75" customHeight="1" spans="1:10">
      <c r="A110" s="295" t="s">
        <v>136</v>
      </c>
      <c r="B110" s="294" t="s">
        <v>137</v>
      </c>
      <c r="C110" s="66">
        <f>'I. Інф. до фін.плану'!C170</f>
        <v>-4937</v>
      </c>
      <c r="D110" s="66">
        <f>'I. Інф. до фін.плану'!D170</f>
        <v>-5100</v>
      </c>
      <c r="E110" s="66">
        <f>'I. Інф. до фін.плану'!E170</f>
        <v>-5251</v>
      </c>
      <c r="F110" s="66">
        <f>'I. Інф. до фін.плану'!F170</f>
        <v>-5710</v>
      </c>
      <c r="G110" s="196"/>
      <c r="H110" s="196"/>
      <c r="I110" s="196"/>
      <c r="J110" s="196"/>
    </row>
    <row r="111" s="4" customFormat="1" ht="18.75" customHeight="1" spans="1:10">
      <c r="A111" s="150" t="s">
        <v>126</v>
      </c>
      <c r="B111" s="293" t="s">
        <v>138</v>
      </c>
      <c r="C111" s="88"/>
      <c r="D111" s="88"/>
      <c r="E111" s="88"/>
      <c r="F111" s="88"/>
      <c r="G111" s="193" t="s">
        <v>52</v>
      </c>
      <c r="H111" s="193" t="s">
        <v>52</v>
      </c>
      <c r="I111" s="193" t="s">
        <v>52</v>
      </c>
      <c r="J111" s="193" t="s">
        <v>52</v>
      </c>
    </row>
    <row r="112" s="4" customFormat="1" ht="18.75" customHeight="1" spans="1:10">
      <c r="A112" s="150" t="s">
        <v>128</v>
      </c>
      <c r="B112" s="293" t="s">
        <v>139</v>
      </c>
      <c r="C112" s="88"/>
      <c r="D112" s="88"/>
      <c r="E112" s="88"/>
      <c r="F112" s="88"/>
      <c r="G112" s="193" t="s">
        <v>52</v>
      </c>
      <c r="H112" s="193" t="s">
        <v>52</v>
      </c>
      <c r="I112" s="193" t="s">
        <v>52</v>
      </c>
      <c r="J112" s="193" t="s">
        <v>52</v>
      </c>
    </row>
    <row r="113" s="4" customFormat="1" ht="18.75" customHeight="1" spans="1:10">
      <c r="A113" s="131" t="s">
        <v>130</v>
      </c>
      <c r="B113" s="293" t="s">
        <v>140</v>
      </c>
      <c r="C113" s="88">
        <v>369</v>
      </c>
      <c r="D113" s="88">
        <v>500</v>
      </c>
      <c r="E113" s="88">
        <v>400</v>
      </c>
      <c r="F113" s="88">
        <v>480</v>
      </c>
      <c r="G113" s="193" t="s">
        <v>52</v>
      </c>
      <c r="H113" s="193" t="s">
        <v>52</v>
      </c>
      <c r="I113" s="193" t="s">
        <v>52</v>
      </c>
      <c r="J113" s="193" t="s">
        <v>52</v>
      </c>
    </row>
    <row r="114" s="4" customFormat="1" ht="18.75" customHeight="1" spans="1:10">
      <c r="A114" s="131" t="s">
        <v>132</v>
      </c>
      <c r="B114" s="293" t="s">
        <v>141</v>
      </c>
      <c r="C114" s="88">
        <v>2723</v>
      </c>
      <c r="D114" s="88">
        <v>2500</v>
      </c>
      <c r="E114" s="88">
        <v>2771</v>
      </c>
      <c r="F114" s="88">
        <v>2920</v>
      </c>
      <c r="G114" s="193" t="s">
        <v>52</v>
      </c>
      <c r="H114" s="193" t="s">
        <v>52</v>
      </c>
      <c r="I114" s="193" t="s">
        <v>52</v>
      </c>
      <c r="J114" s="193" t="s">
        <v>52</v>
      </c>
    </row>
    <row r="115" s="4" customFormat="1" ht="18.75" customHeight="1" spans="1:10">
      <c r="A115" s="131" t="s">
        <v>134</v>
      </c>
      <c r="B115" s="293" t="s">
        <v>142</v>
      </c>
      <c r="C115" s="88">
        <v>1845</v>
      </c>
      <c r="D115" s="88">
        <v>2100</v>
      </c>
      <c r="E115" s="88">
        <v>1830</v>
      </c>
      <c r="F115" s="88">
        <v>2090</v>
      </c>
      <c r="G115" s="193" t="s">
        <v>52</v>
      </c>
      <c r="H115" s="193" t="s">
        <v>52</v>
      </c>
      <c r="I115" s="193" t="s">
        <v>52</v>
      </c>
      <c r="J115" s="193" t="s">
        <v>52</v>
      </c>
    </row>
    <row r="116" s="4" customFormat="1" ht="34.8" spans="1:10">
      <c r="A116" s="269" t="s">
        <v>143</v>
      </c>
      <c r="B116" s="294" t="s">
        <v>144</v>
      </c>
      <c r="C116" s="297">
        <f t="shared" ref="C116:J118" si="2">(C110/C104)/12*1000</f>
        <v>-18700.7575757576</v>
      </c>
      <c r="D116" s="66">
        <f t="shared" si="2"/>
        <v>-17000</v>
      </c>
      <c r="E116" s="66">
        <f t="shared" si="2"/>
        <v>-20837.3015873016</v>
      </c>
      <c r="F116" s="66">
        <f t="shared" si="2"/>
        <v>-19826.3888888889</v>
      </c>
      <c r="G116" s="66" t="e">
        <f t="shared" si="2"/>
        <v>#DIV/0!</v>
      </c>
      <c r="H116" s="66" t="e">
        <f t="shared" si="2"/>
        <v>#DIV/0!</v>
      </c>
      <c r="I116" s="66" t="e">
        <f t="shared" si="2"/>
        <v>#DIV/0!</v>
      </c>
      <c r="J116" s="66" t="e">
        <f t="shared" si="2"/>
        <v>#DIV/0!</v>
      </c>
    </row>
    <row r="117" s="4" customFormat="1" ht="18.75" customHeight="1" spans="1:10">
      <c r="A117" s="150" t="s">
        <v>145</v>
      </c>
      <c r="B117" s="293" t="s">
        <v>146</v>
      </c>
      <c r="C117" s="298" t="e">
        <f t="shared" si="2"/>
        <v>#DIV/0!</v>
      </c>
      <c r="D117" s="298" t="e">
        <f t="shared" si="2"/>
        <v>#DIV/0!</v>
      </c>
      <c r="E117" s="298" t="e">
        <f t="shared" si="2"/>
        <v>#DIV/0!</v>
      </c>
      <c r="F117" s="298" t="e">
        <f t="shared" si="2"/>
        <v>#DIV/0!</v>
      </c>
      <c r="G117" s="193" t="s">
        <v>52</v>
      </c>
      <c r="H117" s="193" t="s">
        <v>52</v>
      </c>
      <c r="I117" s="193" t="s">
        <v>52</v>
      </c>
      <c r="J117" s="193" t="s">
        <v>52</v>
      </c>
    </row>
    <row r="118" s="4" customFormat="1" ht="18.75" customHeight="1" spans="1:10">
      <c r="A118" s="150" t="s">
        <v>147</v>
      </c>
      <c r="B118" s="293" t="s">
        <v>148</v>
      </c>
      <c r="C118" s="298" t="e">
        <f t="shared" si="2"/>
        <v>#DIV/0!</v>
      </c>
      <c r="D118" s="298" t="e">
        <f t="shared" si="2"/>
        <v>#DIV/0!</v>
      </c>
      <c r="E118" s="298" t="e">
        <f t="shared" si="2"/>
        <v>#DIV/0!</v>
      </c>
      <c r="F118" s="298" t="e">
        <f t="shared" si="2"/>
        <v>#DIV/0!</v>
      </c>
      <c r="G118" s="193" t="s">
        <v>52</v>
      </c>
      <c r="H118" s="193" t="s">
        <v>52</v>
      </c>
      <c r="I118" s="193" t="s">
        <v>52</v>
      </c>
      <c r="J118" s="193" t="s">
        <v>52</v>
      </c>
    </row>
    <row r="119" s="4" customFormat="1" ht="18.75" customHeight="1" spans="1:10">
      <c r="A119" s="131" t="s">
        <v>149</v>
      </c>
      <c r="B119" s="293" t="s">
        <v>150</v>
      </c>
      <c r="C119" s="298">
        <f>(C113/C107)/12*1000</f>
        <v>30750</v>
      </c>
      <c r="D119" s="298">
        <f>(D113/D107)/12*1000</f>
        <v>41666.6666666667</v>
      </c>
      <c r="E119" s="298">
        <f>(E113/E107)/12*1000</f>
        <v>33333.3333333333</v>
      </c>
      <c r="F119" s="298">
        <f>(F113/F107)/12*1000</f>
        <v>40000</v>
      </c>
      <c r="G119" s="193" t="s">
        <v>52</v>
      </c>
      <c r="H119" s="193" t="s">
        <v>52</v>
      </c>
      <c r="I119" s="193" t="s">
        <v>52</v>
      </c>
      <c r="J119" s="193" t="s">
        <v>52</v>
      </c>
    </row>
    <row r="120" s="229" customFormat="1" ht="18.75" customHeight="1" spans="1:10">
      <c r="A120" s="299" t="s">
        <v>151</v>
      </c>
      <c r="B120" s="300" t="s">
        <v>152</v>
      </c>
      <c r="C120" s="301">
        <v>23000</v>
      </c>
      <c r="D120" s="301">
        <v>26000</v>
      </c>
      <c r="E120" s="301">
        <v>30000</v>
      </c>
      <c r="F120" s="301">
        <v>30000</v>
      </c>
      <c r="G120" s="302" t="s">
        <v>52</v>
      </c>
      <c r="H120" s="302" t="s">
        <v>52</v>
      </c>
      <c r="I120" s="302" t="s">
        <v>52</v>
      </c>
      <c r="J120" s="302" t="s">
        <v>52</v>
      </c>
    </row>
    <row r="121" s="229" customFormat="1" ht="18.75" customHeight="1" spans="1:10">
      <c r="A121" s="299" t="s">
        <v>153</v>
      </c>
      <c r="B121" s="300" t="s">
        <v>154</v>
      </c>
      <c r="C121" s="301">
        <v>7750</v>
      </c>
      <c r="D121" s="301">
        <v>15667</v>
      </c>
      <c r="E121" s="301">
        <v>3333</v>
      </c>
      <c r="F121" s="301">
        <v>10000</v>
      </c>
      <c r="G121" s="302" t="s">
        <v>52</v>
      </c>
      <c r="H121" s="302" t="s">
        <v>52</v>
      </c>
      <c r="I121" s="302" t="s">
        <v>52</v>
      </c>
      <c r="J121" s="302" t="s">
        <v>52</v>
      </c>
    </row>
    <row r="122" s="229" customFormat="1" ht="18.75" customHeight="1" spans="1:10">
      <c r="A122" s="299" t="s">
        <v>155</v>
      </c>
      <c r="B122" s="300" t="s">
        <v>156</v>
      </c>
      <c r="C122" s="301"/>
      <c r="D122" s="301"/>
      <c r="E122" s="301"/>
      <c r="F122" s="301"/>
      <c r="G122" s="302" t="s">
        <v>52</v>
      </c>
      <c r="H122" s="302" t="s">
        <v>52</v>
      </c>
      <c r="I122" s="302" t="s">
        <v>52</v>
      </c>
      <c r="J122" s="302" t="s">
        <v>52</v>
      </c>
    </row>
    <row r="123" s="4" customFormat="1" ht="18.75" customHeight="1" spans="1:10">
      <c r="A123" s="131" t="s">
        <v>157</v>
      </c>
      <c r="B123" s="293" t="s">
        <v>158</v>
      </c>
      <c r="C123" s="298">
        <f t="shared" ref="C123:F124" si="3">(C114/C108)/12*1000</f>
        <v>25212.962962963</v>
      </c>
      <c r="D123" s="298">
        <f t="shared" si="3"/>
        <v>23148.1481481481</v>
      </c>
      <c r="E123" s="298">
        <f t="shared" si="3"/>
        <v>28864.5833333333</v>
      </c>
      <c r="F123" s="298">
        <f t="shared" si="3"/>
        <v>27037.037037037</v>
      </c>
      <c r="G123" s="193" t="s">
        <v>52</v>
      </c>
      <c r="H123" s="193" t="s">
        <v>52</v>
      </c>
      <c r="I123" s="193" t="s">
        <v>52</v>
      </c>
      <c r="J123" s="193" t="s">
        <v>52</v>
      </c>
    </row>
    <row r="124" s="4" customFormat="1" ht="18.75" customHeight="1" spans="1:10">
      <c r="A124" s="131" t="s">
        <v>159</v>
      </c>
      <c r="B124" s="293" t="s">
        <v>160</v>
      </c>
      <c r="C124" s="298">
        <f t="shared" si="3"/>
        <v>12812.5</v>
      </c>
      <c r="D124" s="298">
        <f t="shared" si="3"/>
        <v>11666.6666666667</v>
      </c>
      <c r="E124" s="298">
        <f t="shared" si="3"/>
        <v>12708.3333333333</v>
      </c>
      <c r="F124" s="298">
        <f t="shared" si="3"/>
        <v>12440.4761904762</v>
      </c>
      <c r="G124" s="193" t="s">
        <v>52</v>
      </c>
      <c r="H124" s="193" t="s">
        <v>52</v>
      </c>
      <c r="I124" s="193" t="s">
        <v>52</v>
      </c>
      <c r="J124" s="193" t="s">
        <v>52</v>
      </c>
    </row>
    <row r="125" s="4" customFormat="1" ht="18.75" customHeight="1" spans="1:10">
      <c r="A125" s="303"/>
      <c r="C125" s="304"/>
      <c r="D125" s="305"/>
      <c r="E125" s="305"/>
      <c r="F125" s="305"/>
      <c r="G125" s="155"/>
      <c r="H125" s="155"/>
      <c r="I125" s="155"/>
      <c r="J125" s="155"/>
    </row>
    <row r="126" s="4" customFormat="1" ht="18.75" customHeight="1" spans="1:10">
      <c r="A126" s="303"/>
      <c r="C126" s="306"/>
      <c r="D126" s="305"/>
      <c r="E126" s="305"/>
      <c r="F126" s="305"/>
      <c r="G126" s="155"/>
      <c r="H126" s="155"/>
      <c r="I126" s="155"/>
      <c r="J126" s="155"/>
    </row>
    <row r="127" s="4" customFormat="1" ht="18.75" customHeight="1" spans="1:10">
      <c r="A127" s="303"/>
      <c r="C127" s="306"/>
      <c r="D127" s="305"/>
      <c r="E127" s="305"/>
      <c r="F127" s="305"/>
      <c r="G127" s="155"/>
      <c r="H127" s="155"/>
      <c r="I127" s="155"/>
      <c r="J127" s="155"/>
    </row>
    <row r="128" s="4" customFormat="1" ht="18.75" customHeight="1" spans="1:10">
      <c r="A128" s="303"/>
      <c r="C128" s="306"/>
      <c r="D128" s="305"/>
      <c r="E128" s="305"/>
      <c r="F128" s="305"/>
      <c r="G128" s="155"/>
      <c r="H128" s="155"/>
      <c r="I128" s="155"/>
      <c r="J128" s="155"/>
    </row>
    <row r="129" s="4" customFormat="1" ht="18.75" customHeight="1" spans="1:10">
      <c r="A129" s="154" t="s">
        <v>161</v>
      </c>
      <c r="B129" s="174"/>
      <c r="C129" s="94" t="s">
        <v>162</v>
      </c>
      <c r="D129" s="94"/>
      <c r="E129" s="94"/>
      <c r="F129" s="94"/>
      <c r="G129" s="122"/>
      <c r="H129" s="124" t="s">
        <v>163</v>
      </c>
      <c r="I129" s="124"/>
      <c r="J129" s="124"/>
    </row>
    <row r="130" s="4" customFormat="1" ht="18.75" customHeight="1" spans="1:10">
      <c r="A130" s="95" t="s">
        <v>164</v>
      </c>
      <c r="B130" s="308"/>
      <c r="C130" s="97" t="s">
        <v>165</v>
      </c>
      <c r="D130" s="97"/>
      <c r="E130" s="97"/>
      <c r="F130" s="97"/>
      <c r="G130" s="123"/>
      <c r="H130" s="124"/>
      <c r="I130" s="124"/>
      <c r="J130" s="124"/>
    </row>
    <row r="131" s="4" customFormat="1" spans="1:10">
      <c r="A131" s="224"/>
      <c r="F131" s="98"/>
      <c r="G131" s="98"/>
      <c r="H131" s="98"/>
      <c r="I131" s="98"/>
      <c r="J131" s="98"/>
    </row>
    <row r="132" s="4" customFormat="1" spans="1:10">
      <c r="A132" s="224"/>
      <c r="F132" s="98"/>
      <c r="G132" s="98"/>
      <c r="H132" s="98"/>
      <c r="I132" s="98"/>
      <c r="J132" s="98"/>
    </row>
    <row r="133" s="4" customFormat="1" spans="1:10">
      <c r="A133" s="224"/>
      <c r="F133" s="98"/>
      <c r="G133" s="98"/>
      <c r="H133" s="98"/>
      <c r="I133" s="98"/>
      <c r="J133" s="98"/>
    </row>
    <row r="134" s="4" customFormat="1" spans="1:10">
      <c r="A134" s="224"/>
      <c r="F134" s="98"/>
      <c r="G134" s="98"/>
      <c r="H134" s="98"/>
      <c r="I134" s="98"/>
      <c r="J134" s="98"/>
    </row>
    <row r="135" s="4" customFormat="1" spans="1:10">
      <c r="A135" s="224"/>
      <c r="F135" s="98"/>
      <c r="G135" s="98"/>
      <c r="H135" s="98"/>
      <c r="I135" s="98"/>
      <c r="J135" s="98"/>
    </row>
    <row r="136" s="4" customFormat="1" spans="1:10">
      <c r="A136" s="224"/>
      <c r="F136" s="98"/>
      <c r="G136" s="98"/>
      <c r="H136" s="98"/>
      <c r="I136" s="98"/>
      <c r="J136" s="98"/>
    </row>
    <row r="137" s="4" customFormat="1" spans="1:10">
      <c r="A137" s="224"/>
      <c r="F137" s="98"/>
      <c r="G137" s="98"/>
      <c r="H137" s="98"/>
      <c r="I137" s="98"/>
      <c r="J137" s="98"/>
    </row>
    <row r="138" s="4" customFormat="1" spans="1:10">
      <c r="A138" s="224"/>
      <c r="F138" s="98"/>
      <c r="G138" s="98"/>
      <c r="H138" s="98"/>
      <c r="I138" s="98"/>
      <c r="J138" s="98"/>
    </row>
    <row r="139" s="4" customFormat="1" spans="1:10">
      <c r="A139" s="224"/>
      <c r="F139" s="98"/>
      <c r="G139" s="98"/>
      <c r="H139" s="98"/>
      <c r="I139" s="98"/>
      <c r="J139" s="98"/>
    </row>
    <row r="140" s="4" customFormat="1" spans="1:10">
      <c r="A140" s="224"/>
      <c r="F140" s="98"/>
      <c r="G140" s="98"/>
      <c r="H140" s="98"/>
      <c r="I140" s="98"/>
      <c r="J140" s="98"/>
    </row>
    <row r="141" s="4" customFormat="1" spans="1:10">
      <c r="A141" s="224"/>
      <c r="F141" s="98"/>
      <c r="G141" s="98"/>
      <c r="H141" s="98"/>
      <c r="I141" s="98"/>
      <c r="J141" s="98"/>
    </row>
    <row r="142" s="4" customFormat="1" spans="1:10">
      <c r="A142" s="224"/>
      <c r="F142" s="98"/>
      <c r="G142" s="98"/>
      <c r="H142" s="98"/>
      <c r="I142" s="98"/>
      <c r="J142" s="98"/>
    </row>
    <row r="143" s="4" customFormat="1" spans="1:10">
      <c r="A143" s="224"/>
      <c r="F143" s="98"/>
      <c r="G143" s="98"/>
      <c r="H143" s="98"/>
      <c r="I143" s="98"/>
      <c r="J143" s="98"/>
    </row>
    <row r="144" s="4" customFormat="1" spans="1:10">
      <c r="A144" s="224"/>
      <c r="F144" s="98"/>
      <c r="G144" s="98"/>
      <c r="H144" s="98"/>
      <c r="I144" s="98"/>
      <c r="J144" s="98"/>
    </row>
    <row r="145" s="4" customFormat="1" spans="1:10">
      <c r="A145" s="224"/>
      <c r="F145" s="98"/>
      <c r="G145" s="98"/>
      <c r="H145" s="98"/>
      <c r="I145" s="98"/>
      <c r="J145" s="98"/>
    </row>
    <row r="146" s="4" customFormat="1" spans="1:10">
      <c r="A146" s="224"/>
      <c r="F146" s="98"/>
      <c r="G146" s="98"/>
      <c r="H146" s="98"/>
      <c r="I146" s="98"/>
      <c r="J146" s="98"/>
    </row>
    <row r="147" s="4" customFormat="1" spans="1:10">
      <c r="A147" s="224"/>
      <c r="F147" s="98"/>
      <c r="G147" s="98"/>
      <c r="H147" s="98"/>
      <c r="I147" s="98"/>
      <c r="J147" s="98"/>
    </row>
    <row r="148" s="4" customFormat="1" spans="1:10">
      <c r="A148" s="224"/>
      <c r="F148" s="98"/>
      <c r="G148" s="98"/>
      <c r="H148" s="98"/>
      <c r="I148" s="98"/>
      <c r="J148" s="98"/>
    </row>
    <row r="149" s="4" customFormat="1" spans="1:10">
      <c r="A149" s="224"/>
      <c r="F149" s="98"/>
      <c r="G149" s="98"/>
      <c r="H149" s="98"/>
      <c r="I149" s="98"/>
      <c r="J149" s="98"/>
    </row>
    <row r="150" s="4" customFormat="1" spans="1:10">
      <c r="A150" s="224"/>
      <c r="F150" s="98"/>
      <c r="G150" s="98"/>
      <c r="H150" s="98"/>
      <c r="I150" s="98"/>
      <c r="J150" s="98"/>
    </row>
    <row r="151" s="4" customFormat="1" spans="1:10">
      <c r="A151" s="224"/>
      <c r="F151" s="98"/>
      <c r="G151" s="98"/>
      <c r="H151" s="98"/>
      <c r="I151" s="98"/>
      <c r="J151" s="98"/>
    </row>
    <row r="152" s="4" customFormat="1" spans="1:10">
      <c r="A152" s="224"/>
      <c r="F152" s="98"/>
      <c r="G152" s="98"/>
      <c r="H152" s="98"/>
      <c r="I152" s="98"/>
      <c r="J152" s="98"/>
    </row>
    <row r="153" s="4" customFormat="1" spans="1:10">
      <c r="A153" s="224"/>
      <c r="F153" s="98"/>
      <c r="G153" s="98"/>
      <c r="H153" s="98"/>
      <c r="I153" s="98"/>
      <c r="J153" s="98"/>
    </row>
    <row r="154" s="4" customFormat="1" spans="1:10">
      <c r="A154" s="224"/>
      <c r="F154" s="98"/>
      <c r="G154" s="98"/>
      <c r="H154" s="98"/>
      <c r="I154" s="98"/>
      <c r="J154" s="98"/>
    </row>
    <row r="155" s="4" customFormat="1" spans="1:10">
      <c r="A155" s="224"/>
      <c r="F155" s="98"/>
      <c r="G155" s="98"/>
      <c r="H155" s="98"/>
      <c r="I155" s="98"/>
      <c r="J155" s="98"/>
    </row>
    <row r="156" s="4" customFormat="1" spans="1:10">
      <c r="A156" s="224"/>
      <c r="F156" s="98"/>
      <c r="G156" s="98"/>
      <c r="H156" s="98"/>
      <c r="I156" s="98"/>
      <c r="J156" s="98"/>
    </row>
    <row r="157" s="4" customFormat="1" spans="1:10">
      <c r="A157" s="224"/>
      <c r="F157" s="98"/>
      <c r="G157" s="98"/>
      <c r="H157" s="98"/>
      <c r="I157" s="98"/>
      <c r="J157" s="98"/>
    </row>
    <row r="158" s="4" customFormat="1" spans="1:10">
      <c r="A158" s="224"/>
      <c r="F158" s="98"/>
      <c r="G158" s="98"/>
      <c r="H158" s="98"/>
      <c r="I158" s="98"/>
      <c r="J158" s="98"/>
    </row>
    <row r="159" s="4" customFormat="1" spans="1:10">
      <c r="A159" s="224"/>
      <c r="F159" s="98"/>
      <c r="G159" s="98"/>
      <c r="H159" s="98"/>
      <c r="I159" s="98"/>
      <c r="J159" s="98"/>
    </row>
    <row r="160" s="4" customFormat="1" spans="1:10">
      <c r="A160" s="224"/>
      <c r="F160" s="98"/>
      <c r="G160" s="98"/>
      <c r="H160" s="98"/>
      <c r="I160" s="98"/>
      <c r="J160" s="98"/>
    </row>
    <row r="161" s="4" customFormat="1" spans="1:10">
      <c r="A161" s="224"/>
      <c r="F161" s="98"/>
      <c r="G161" s="98"/>
      <c r="H161" s="98"/>
      <c r="I161" s="98"/>
      <c r="J161" s="98"/>
    </row>
    <row r="162" s="4" customFormat="1" spans="1:10">
      <c r="A162" s="224"/>
      <c r="F162" s="98"/>
      <c r="G162" s="98"/>
      <c r="H162" s="98"/>
      <c r="I162" s="98"/>
      <c r="J162" s="98"/>
    </row>
    <row r="163" s="4" customFormat="1" spans="1:10">
      <c r="A163" s="224"/>
      <c r="F163" s="98"/>
      <c r="G163" s="98"/>
      <c r="H163" s="98"/>
      <c r="I163" s="98"/>
      <c r="J163" s="98"/>
    </row>
    <row r="164" s="4" customFormat="1" spans="1:10">
      <c r="A164" s="224"/>
      <c r="F164" s="98"/>
      <c r="G164" s="98"/>
      <c r="H164" s="98"/>
      <c r="I164" s="98"/>
      <c r="J164" s="98"/>
    </row>
    <row r="165" s="4" customFormat="1" spans="1:10">
      <c r="A165" s="224"/>
      <c r="F165" s="98"/>
      <c r="G165" s="98"/>
      <c r="H165" s="98"/>
      <c r="I165" s="98"/>
      <c r="J165" s="98"/>
    </row>
    <row r="166" s="4" customFormat="1" spans="1:10">
      <c r="A166" s="224"/>
      <c r="F166" s="98"/>
      <c r="G166" s="98"/>
      <c r="H166" s="98"/>
      <c r="I166" s="98"/>
      <c r="J166" s="98"/>
    </row>
    <row r="167" s="4" customFormat="1" spans="1:10">
      <c r="A167" s="224"/>
      <c r="F167" s="98"/>
      <c r="G167" s="98"/>
      <c r="H167" s="98"/>
      <c r="I167" s="98"/>
      <c r="J167" s="98"/>
    </row>
    <row r="168" s="4" customFormat="1" spans="1:10">
      <c r="A168" s="224"/>
      <c r="F168" s="98"/>
      <c r="G168" s="98"/>
      <c r="H168" s="98"/>
      <c r="I168" s="98"/>
      <c r="J168" s="98"/>
    </row>
    <row r="169" s="4" customFormat="1" spans="1:10">
      <c r="A169" s="224"/>
      <c r="F169" s="98"/>
      <c r="G169" s="98"/>
      <c r="H169" s="98"/>
      <c r="I169" s="98"/>
      <c r="J169" s="98"/>
    </row>
    <row r="170" s="4" customFormat="1" spans="1:10">
      <c r="A170" s="224"/>
      <c r="F170" s="98"/>
      <c r="G170" s="98"/>
      <c r="H170" s="98"/>
      <c r="I170" s="98"/>
      <c r="J170" s="98"/>
    </row>
    <row r="171" s="4" customFormat="1" spans="1:10">
      <c r="A171" s="224"/>
      <c r="F171" s="98"/>
      <c r="G171" s="98"/>
      <c r="H171" s="98"/>
      <c r="I171" s="98"/>
      <c r="J171" s="98"/>
    </row>
    <row r="172" s="4" customFormat="1" spans="1:10">
      <c r="A172" s="224"/>
      <c r="F172" s="98"/>
      <c r="G172" s="98"/>
      <c r="H172" s="98"/>
      <c r="I172" s="98"/>
      <c r="J172" s="98"/>
    </row>
    <row r="173" s="4" customFormat="1" spans="1:10">
      <c r="A173" s="224"/>
      <c r="F173" s="98"/>
      <c r="G173" s="98"/>
      <c r="H173" s="98"/>
      <c r="I173" s="98"/>
      <c r="J173" s="98"/>
    </row>
    <row r="174" s="4" customFormat="1" spans="1:10">
      <c r="A174" s="224"/>
      <c r="F174" s="98"/>
      <c r="G174" s="98"/>
      <c r="H174" s="98"/>
      <c r="I174" s="98"/>
      <c r="J174" s="98"/>
    </row>
    <row r="175" s="4" customFormat="1" spans="1:10">
      <c r="A175" s="224"/>
      <c r="F175" s="98"/>
      <c r="G175" s="98"/>
      <c r="H175" s="98"/>
      <c r="I175" s="98"/>
      <c r="J175" s="98"/>
    </row>
    <row r="176" s="4" customFormat="1" spans="1:10">
      <c r="A176" s="224"/>
      <c r="F176" s="98"/>
      <c r="G176" s="98"/>
      <c r="H176" s="98"/>
      <c r="I176" s="98"/>
      <c r="J176" s="98"/>
    </row>
    <row r="177" s="4" customFormat="1" spans="1:10">
      <c r="A177" s="224"/>
      <c r="F177" s="98"/>
      <c r="G177" s="98"/>
      <c r="H177" s="98"/>
      <c r="I177" s="98"/>
      <c r="J177" s="98"/>
    </row>
    <row r="178" s="4" customFormat="1" spans="1:10">
      <c r="A178" s="224"/>
      <c r="F178" s="98"/>
      <c r="G178" s="98"/>
      <c r="H178" s="98"/>
      <c r="I178" s="98"/>
      <c r="J178" s="98"/>
    </row>
    <row r="179" s="4" customFormat="1" spans="1:10">
      <c r="A179" s="224"/>
      <c r="F179" s="98"/>
      <c r="G179" s="98"/>
      <c r="H179" s="98"/>
      <c r="I179" s="98"/>
      <c r="J179" s="98"/>
    </row>
    <row r="180" s="4" customFormat="1" spans="1:10">
      <c r="A180" s="224"/>
      <c r="F180" s="98"/>
      <c r="G180" s="98"/>
      <c r="H180" s="98"/>
      <c r="I180" s="98"/>
      <c r="J180" s="98"/>
    </row>
    <row r="181" s="4" customFormat="1" spans="1:10">
      <c r="A181" s="224"/>
      <c r="F181" s="98"/>
      <c r="G181" s="98"/>
      <c r="H181" s="98"/>
      <c r="I181" s="98"/>
      <c r="J181" s="98"/>
    </row>
    <row r="182" s="4" customFormat="1" spans="1:10">
      <c r="A182" s="224"/>
      <c r="F182" s="98"/>
      <c r="G182" s="98"/>
      <c r="H182" s="98"/>
      <c r="I182" s="98"/>
      <c r="J182" s="98"/>
    </row>
    <row r="183" s="4" customFormat="1" spans="1:10">
      <c r="A183" s="224"/>
      <c r="F183" s="98"/>
      <c r="G183" s="98"/>
      <c r="H183" s="98"/>
      <c r="I183" s="98"/>
      <c r="J183" s="98"/>
    </row>
    <row r="184" s="4" customFormat="1" spans="1:10">
      <c r="A184" s="224"/>
      <c r="F184" s="98"/>
      <c r="G184" s="98"/>
      <c r="H184" s="98"/>
      <c r="I184" s="98"/>
      <c r="J184" s="98"/>
    </row>
    <row r="185" s="4" customFormat="1" spans="1:10">
      <c r="A185" s="224"/>
      <c r="F185" s="98"/>
      <c r="G185" s="98"/>
      <c r="H185" s="98"/>
      <c r="I185" s="98"/>
      <c r="J185" s="98"/>
    </row>
    <row r="186" s="4" customFormat="1" spans="1:10">
      <c r="A186" s="224"/>
      <c r="F186" s="98"/>
      <c r="G186" s="98"/>
      <c r="H186" s="98"/>
      <c r="I186" s="98"/>
      <c r="J186" s="98"/>
    </row>
    <row r="187" s="4" customFormat="1" spans="1:10">
      <c r="A187" s="224"/>
      <c r="F187" s="98"/>
      <c r="G187" s="98"/>
      <c r="H187" s="98"/>
      <c r="I187" s="98"/>
      <c r="J187" s="98"/>
    </row>
    <row r="188" s="4" customFormat="1" spans="1:10">
      <c r="A188" s="224"/>
      <c r="F188" s="98"/>
      <c r="G188" s="98"/>
      <c r="H188" s="98"/>
      <c r="I188" s="98"/>
      <c r="J188" s="98"/>
    </row>
    <row r="189" s="4" customFormat="1" spans="1:10">
      <c r="A189" s="224"/>
      <c r="F189" s="98"/>
      <c r="G189" s="98"/>
      <c r="H189" s="98"/>
      <c r="I189" s="98"/>
      <c r="J189" s="98"/>
    </row>
    <row r="190" s="4" customFormat="1" spans="1:10">
      <c r="A190" s="224"/>
      <c r="F190" s="98"/>
      <c r="G190" s="98"/>
      <c r="H190" s="98"/>
      <c r="I190" s="98"/>
      <c r="J190" s="98"/>
    </row>
    <row r="191" s="4" customFormat="1" spans="1:10">
      <c r="A191" s="224"/>
      <c r="F191" s="98"/>
      <c r="G191" s="98"/>
      <c r="H191" s="98"/>
      <c r="I191" s="98"/>
      <c r="J191" s="98"/>
    </row>
    <row r="192" s="4" customFormat="1" spans="1:10">
      <c r="A192" s="224"/>
      <c r="F192" s="98"/>
      <c r="G192" s="98"/>
      <c r="H192" s="98"/>
      <c r="I192" s="98"/>
      <c r="J192" s="98"/>
    </row>
    <row r="193" s="4" customFormat="1" spans="1:10">
      <c r="A193" s="224"/>
      <c r="F193" s="98"/>
      <c r="G193" s="98"/>
      <c r="H193" s="98"/>
      <c r="I193" s="98"/>
      <c r="J193" s="98"/>
    </row>
    <row r="194" s="4" customFormat="1" spans="1:10">
      <c r="A194" s="224"/>
      <c r="F194" s="98"/>
      <c r="G194" s="98"/>
      <c r="H194" s="98"/>
      <c r="I194" s="98"/>
      <c r="J194" s="98"/>
    </row>
    <row r="195" s="4" customFormat="1" spans="1:10">
      <c r="A195" s="224"/>
      <c r="F195" s="98"/>
      <c r="G195" s="98"/>
      <c r="H195" s="98"/>
      <c r="I195" s="98"/>
      <c r="J195" s="98"/>
    </row>
    <row r="196" s="4" customFormat="1" spans="1:10">
      <c r="A196" s="224"/>
      <c r="F196" s="98"/>
      <c r="G196" s="98"/>
      <c r="H196" s="98"/>
      <c r="I196" s="98"/>
      <c r="J196" s="98"/>
    </row>
    <row r="197" s="4" customFormat="1" spans="1:10">
      <c r="A197" s="224"/>
      <c r="F197" s="98"/>
      <c r="G197" s="98"/>
      <c r="H197" s="98"/>
      <c r="I197" s="98"/>
      <c r="J197" s="98"/>
    </row>
    <row r="198" s="4" customFormat="1" spans="1:10">
      <c r="A198" s="224"/>
      <c r="F198" s="98"/>
      <c r="G198" s="98"/>
      <c r="H198" s="98"/>
      <c r="I198" s="98"/>
      <c r="J198" s="98"/>
    </row>
    <row r="199" s="4" customFormat="1" spans="1:10">
      <c r="A199" s="224"/>
      <c r="F199" s="98"/>
      <c r="G199" s="98"/>
      <c r="H199" s="98"/>
      <c r="I199" s="98"/>
      <c r="J199" s="98"/>
    </row>
    <row r="200" s="4" customFormat="1" spans="1:10">
      <c r="A200" s="224"/>
      <c r="F200" s="98"/>
      <c r="G200" s="98"/>
      <c r="H200" s="98"/>
      <c r="I200" s="98"/>
      <c r="J200" s="98"/>
    </row>
    <row r="201" s="4" customFormat="1" spans="1:10">
      <c r="A201" s="224"/>
      <c r="F201" s="98"/>
      <c r="G201" s="98"/>
      <c r="H201" s="98"/>
      <c r="I201" s="98"/>
      <c r="J201" s="98"/>
    </row>
    <row r="202" s="4" customFormat="1" spans="1:10">
      <c r="A202" s="224"/>
      <c r="F202" s="98"/>
      <c r="G202" s="98"/>
      <c r="H202" s="98"/>
      <c r="I202" s="98"/>
      <c r="J202" s="98"/>
    </row>
    <row r="203" s="4" customFormat="1" spans="1:10">
      <c r="A203" s="224"/>
      <c r="F203" s="98"/>
      <c r="G203" s="98"/>
      <c r="H203" s="98"/>
      <c r="I203" s="98"/>
      <c r="J203" s="98"/>
    </row>
    <row r="204" s="4" customFormat="1" spans="1:10">
      <c r="A204" s="224"/>
      <c r="F204" s="98"/>
      <c r="G204" s="98"/>
      <c r="H204" s="98"/>
      <c r="I204" s="98"/>
      <c r="J204" s="98"/>
    </row>
    <row r="205" s="4" customFormat="1" spans="1:10">
      <c r="A205" s="224"/>
      <c r="F205" s="98"/>
      <c r="G205" s="98"/>
      <c r="H205" s="98"/>
      <c r="I205" s="98"/>
      <c r="J205" s="98"/>
    </row>
    <row r="206" s="4" customFormat="1" spans="1:10">
      <c r="A206" s="224"/>
      <c r="F206" s="98"/>
      <c r="G206" s="98"/>
      <c r="H206" s="98"/>
      <c r="I206" s="98"/>
      <c r="J206" s="98"/>
    </row>
    <row r="207" s="4" customFormat="1" spans="1:10">
      <c r="A207" s="224"/>
      <c r="F207" s="98"/>
      <c r="G207" s="98"/>
      <c r="H207" s="98"/>
      <c r="I207" s="98"/>
      <c r="J207" s="98"/>
    </row>
    <row r="208" s="4" customFormat="1" spans="1:10">
      <c r="A208" s="224"/>
      <c r="F208" s="98"/>
      <c r="G208" s="98"/>
      <c r="H208" s="98"/>
      <c r="I208" s="98"/>
      <c r="J208" s="98"/>
    </row>
    <row r="209" s="4" customFormat="1" spans="1:10">
      <c r="A209" s="224"/>
      <c r="F209" s="98"/>
      <c r="G209" s="98"/>
      <c r="H209" s="98"/>
      <c r="I209" s="98"/>
      <c r="J209" s="98"/>
    </row>
    <row r="210" s="4" customFormat="1" spans="1:10">
      <c r="A210" s="224"/>
      <c r="F210" s="98"/>
      <c r="G210" s="98"/>
      <c r="H210" s="98"/>
      <c r="I210" s="98"/>
      <c r="J210" s="98"/>
    </row>
    <row r="211" s="4" customFormat="1" spans="1:10">
      <c r="A211" s="224"/>
      <c r="F211" s="98"/>
      <c r="G211" s="98"/>
      <c r="H211" s="98"/>
      <c r="I211" s="98"/>
      <c r="J211" s="98"/>
    </row>
    <row r="212" s="4" customFormat="1" spans="1:10">
      <c r="A212" s="224"/>
      <c r="F212" s="98"/>
      <c r="G212" s="98"/>
      <c r="H212" s="98"/>
      <c r="I212" s="98"/>
      <c r="J212" s="98"/>
    </row>
    <row r="213" s="4" customFormat="1" spans="1:10">
      <c r="A213" s="224"/>
      <c r="F213" s="98"/>
      <c r="G213" s="98"/>
      <c r="H213" s="98"/>
      <c r="I213" s="98"/>
      <c r="J213" s="98"/>
    </row>
    <row r="214" s="4" customFormat="1" spans="1:10">
      <c r="A214" s="224"/>
      <c r="F214" s="98"/>
      <c r="G214" s="98"/>
      <c r="H214" s="98"/>
      <c r="I214" s="98"/>
      <c r="J214" s="98"/>
    </row>
    <row r="215" s="4" customFormat="1" spans="1:10">
      <c r="A215" s="224"/>
      <c r="F215" s="98"/>
      <c r="G215" s="98"/>
      <c r="H215" s="98"/>
      <c r="I215" s="98"/>
      <c r="J215" s="98"/>
    </row>
    <row r="216" s="4" customFormat="1" spans="1:10">
      <c r="A216" s="224"/>
      <c r="F216" s="98"/>
      <c r="G216" s="98"/>
      <c r="H216" s="98"/>
      <c r="I216" s="98"/>
      <c r="J216" s="98"/>
    </row>
    <row r="217" s="4" customFormat="1" spans="1:10">
      <c r="A217" s="224"/>
      <c r="F217" s="98"/>
      <c r="G217" s="98"/>
      <c r="H217" s="98"/>
      <c r="I217" s="98"/>
      <c r="J217" s="98"/>
    </row>
    <row r="218" s="4" customFormat="1" spans="1:10">
      <c r="A218" s="224"/>
      <c r="F218" s="98"/>
      <c r="G218" s="98"/>
      <c r="H218" s="98"/>
      <c r="I218" s="98"/>
      <c r="J218" s="98"/>
    </row>
    <row r="219" s="4" customFormat="1" spans="1:10">
      <c r="A219" s="224"/>
      <c r="F219" s="98"/>
      <c r="G219" s="98"/>
      <c r="H219" s="98"/>
      <c r="I219" s="98"/>
      <c r="J219" s="98"/>
    </row>
    <row r="220" s="4" customFormat="1" spans="1:10">
      <c r="A220" s="224"/>
      <c r="F220" s="98"/>
      <c r="G220" s="98"/>
      <c r="H220" s="98"/>
      <c r="I220" s="98"/>
      <c r="J220" s="98"/>
    </row>
    <row r="221" s="4" customFormat="1" spans="1:10">
      <c r="A221" s="224"/>
      <c r="F221" s="98"/>
      <c r="G221" s="98"/>
      <c r="H221" s="98"/>
      <c r="I221" s="98"/>
      <c r="J221" s="98"/>
    </row>
    <row r="222" s="4" customFormat="1" spans="1:10">
      <c r="A222" s="224"/>
      <c r="F222" s="98"/>
      <c r="G222" s="98"/>
      <c r="H222" s="98"/>
      <c r="I222" s="98"/>
      <c r="J222" s="98"/>
    </row>
    <row r="223" s="4" customFormat="1" spans="1:10">
      <c r="A223" s="224"/>
      <c r="F223" s="98"/>
      <c r="G223" s="98"/>
      <c r="H223" s="98"/>
      <c r="I223" s="98"/>
      <c r="J223" s="98"/>
    </row>
    <row r="224" s="4" customFormat="1" spans="1:10">
      <c r="A224" s="224"/>
      <c r="F224" s="98"/>
      <c r="G224" s="98"/>
      <c r="H224" s="98"/>
      <c r="I224" s="98"/>
      <c r="J224" s="98"/>
    </row>
    <row r="225" s="4" customFormat="1" spans="1:10">
      <c r="A225" s="224"/>
      <c r="F225" s="98"/>
      <c r="G225" s="98"/>
      <c r="H225" s="98"/>
      <c r="I225" s="98"/>
      <c r="J225" s="98"/>
    </row>
    <row r="226" s="4" customFormat="1" spans="1:10">
      <c r="A226" s="224"/>
      <c r="F226" s="98"/>
      <c r="G226" s="98"/>
      <c r="H226" s="98"/>
      <c r="I226" s="98"/>
      <c r="J226" s="98"/>
    </row>
    <row r="227" s="4" customFormat="1" spans="1:10">
      <c r="A227" s="224"/>
      <c r="F227" s="98"/>
      <c r="G227" s="98"/>
      <c r="H227" s="98"/>
      <c r="I227" s="98"/>
      <c r="J227" s="98"/>
    </row>
    <row r="228" s="4" customFormat="1" spans="1:10">
      <c r="A228" s="224"/>
      <c r="F228" s="98"/>
      <c r="G228" s="98"/>
      <c r="H228" s="98"/>
      <c r="I228" s="98"/>
      <c r="J228" s="98"/>
    </row>
    <row r="229" s="4" customFormat="1" spans="1:10">
      <c r="A229" s="224"/>
      <c r="F229" s="98"/>
      <c r="G229" s="98"/>
      <c r="H229" s="98"/>
      <c r="I229" s="98"/>
      <c r="J229" s="98"/>
    </row>
    <row r="230" s="4" customFormat="1" spans="1:10">
      <c r="A230" s="224"/>
      <c r="F230" s="98"/>
      <c r="G230" s="98"/>
      <c r="H230" s="98"/>
      <c r="I230" s="98"/>
      <c r="J230" s="98"/>
    </row>
    <row r="231" s="4" customFormat="1" spans="1:10">
      <c r="A231" s="224"/>
      <c r="F231" s="98"/>
      <c r="G231" s="98"/>
      <c r="H231" s="98"/>
      <c r="I231" s="98"/>
      <c r="J231" s="98"/>
    </row>
    <row r="232" s="4" customFormat="1" spans="1:10">
      <c r="A232" s="224"/>
      <c r="F232" s="98"/>
      <c r="G232" s="98"/>
      <c r="H232" s="98"/>
      <c r="I232" s="98"/>
      <c r="J232" s="98"/>
    </row>
    <row r="233" s="4" customFormat="1" spans="1:10">
      <c r="A233" s="224"/>
      <c r="F233" s="98"/>
      <c r="G233" s="98"/>
      <c r="H233" s="98"/>
      <c r="I233" s="98"/>
      <c r="J233" s="98"/>
    </row>
    <row r="234" s="4" customFormat="1" spans="1:10">
      <c r="A234" s="224"/>
      <c r="F234" s="98"/>
      <c r="G234" s="98"/>
      <c r="H234" s="98"/>
      <c r="I234" s="98"/>
      <c r="J234" s="98"/>
    </row>
    <row r="235" s="4" customFormat="1" spans="1:10">
      <c r="A235" s="224"/>
      <c r="F235" s="98"/>
      <c r="G235" s="98"/>
      <c r="H235" s="98"/>
      <c r="I235" s="98"/>
      <c r="J235" s="98"/>
    </row>
    <row r="236" s="4" customFormat="1" spans="1:10">
      <c r="A236" s="224"/>
      <c r="F236" s="98"/>
      <c r="G236" s="98"/>
      <c r="H236" s="98"/>
      <c r="I236" s="98"/>
      <c r="J236" s="98"/>
    </row>
    <row r="237" s="4" customFormat="1" spans="1:10">
      <c r="A237" s="224"/>
      <c r="F237" s="98"/>
      <c r="G237" s="98"/>
      <c r="H237" s="98"/>
      <c r="I237" s="98"/>
      <c r="J237" s="98"/>
    </row>
    <row r="238" s="4" customFormat="1" spans="1:10">
      <c r="A238" s="224"/>
      <c r="F238" s="98"/>
      <c r="G238" s="98"/>
      <c r="H238" s="98"/>
      <c r="I238" s="98"/>
      <c r="J238" s="98"/>
    </row>
    <row r="239" s="4" customFormat="1" spans="1:10">
      <c r="A239" s="224"/>
      <c r="F239" s="98"/>
      <c r="G239" s="98"/>
      <c r="H239" s="98"/>
      <c r="I239" s="98"/>
      <c r="J239" s="98"/>
    </row>
    <row r="240" s="4" customFormat="1" spans="1:10">
      <c r="A240" s="224"/>
      <c r="F240" s="98"/>
      <c r="G240" s="98"/>
      <c r="H240" s="98"/>
      <c r="I240" s="98"/>
      <c r="J240" s="98"/>
    </row>
    <row r="241" s="4" customFormat="1" spans="1:10">
      <c r="A241" s="224"/>
      <c r="F241" s="98"/>
      <c r="G241" s="98"/>
      <c r="H241" s="98"/>
      <c r="I241" s="98"/>
      <c r="J241" s="98"/>
    </row>
    <row r="242" s="4" customFormat="1" spans="1:10">
      <c r="A242" s="224"/>
      <c r="F242" s="98"/>
      <c r="G242" s="98"/>
      <c r="H242" s="98"/>
      <c r="I242" s="98"/>
      <c r="J242" s="98"/>
    </row>
    <row r="243" s="4" customFormat="1" spans="1:10">
      <c r="A243" s="224"/>
      <c r="F243" s="98"/>
      <c r="G243" s="98"/>
      <c r="H243" s="98"/>
      <c r="I243" s="98"/>
      <c r="J243" s="98"/>
    </row>
    <row r="244" s="4" customFormat="1" spans="1:10">
      <c r="A244" s="224"/>
      <c r="F244" s="98"/>
      <c r="G244" s="98"/>
      <c r="H244" s="98"/>
      <c r="I244" s="98"/>
      <c r="J244" s="98"/>
    </row>
    <row r="245" s="4" customFormat="1" spans="1:10">
      <c r="A245" s="224"/>
      <c r="F245" s="98"/>
      <c r="G245" s="98"/>
      <c r="H245" s="98"/>
      <c r="I245" s="98"/>
      <c r="J245" s="98"/>
    </row>
    <row r="246" s="4" customFormat="1" spans="1:10">
      <c r="A246" s="224"/>
      <c r="F246" s="98"/>
      <c r="G246" s="98"/>
      <c r="H246" s="98"/>
      <c r="I246" s="98"/>
      <c r="J246" s="98"/>
    </row>
    <row r="247" s="4" customFormat="1" spans="1:10">
      <c r="A247" s="224"/>
      <c r="F247" s="98"/>
      <c r="G247" s="98"/>
      <c r="H247" s="98"/>
      <c r="I247" s="98"/>
      <c r="J247" s="98"/>
    </row>
    <row r="248" s="4" customFormat="1" spans="1:10">
      <c r="A248" s="224"/>
      <c r="F248" s="98"/>
      <c r="G248" s="98"/>
      <c r="H248" s="98"/>
      <c r="I248" s="98"/>
      <c r="J248" s="98"/>
    </row>
    <row r="249" s="4" customFormat="1" spans="1:10">
      <c r="A249" s="224"/>
      <c r="F249" s="98"/>
      <c r="G249" s="98"/>
      <c r="H249" s="98"/>
      <c r="I249" s="98"/>
      <c r="J249" s="98"/>
    </row>
    <row r="250" s="4" customFormat="1" spans="1:10">
      <c r="A250" s="224"/>
      <c r="F250" s="98"/>
      <c r="G250" s="98"/>
      <c r="H250" s="98"/>
      <c r="I250" s="98"/>
      <c r="J250" s="98"/>
    </row>
    <row r="251" s="4" customFormat="1" spans="1:10">
      <c r="A251" s="224"/>
      <c r="F251" s="98"/>
      <c r="G251" s="98"/>
      <c r="H251" s="98"/>
      <c r="I251" s="98"/>
      <c r="J251" s="98"/>
    </row>
    <row r="252" s="4" customFormat="1" spans="1:10">
      <c r="A252" s="224"/>
      <c r="F252" s="98"/>
      <c r="G252" s="98"/>
      <c r="H252" s="98"/>
      <c r="I252" s="98"/>
      <c r="J252" s="98"/>
    </row>
    <row r="253" s="4" customFormat="1" spans="1:10">
      <c r="A253" s="224"/>
      <c r="F253" s="98"/>
      <c r="G253" s="98"/>
      <c r="H253" s="98"/>
      <c r="I253" s="98"/>
      <c r="J253" s="98"/>
    </row>
    <row r="254" s="4" customFormat="1" spans="1:10">
      <c r="A254" s="224"/>
      <c r="F254" s="98"/>
      <c r="G254" s="98"/>
      <c r="H254" s="98"/>
      <c r="I254" s="98"/>
      <c r="J254" s="98"/>
    </row>
    <row r="255" s="4" customFormat="1" spans="1:10">
      <c r="A255" s="224"/>
      <c r="F255" s="98"/>
      <c r="G255" s="98"/>
      <c r="H255" s="98"/>
      <c r="I255" s="98"/>
      <c r="J255" s="98"/>
    </row>
    <row r="256" s="4" customFormat="1" spans="1:10">
      <c r="A256" s="224"/>
      <c r="F256" s="98"/>
      <c r="G256" s="98"/>
      <c r="H256" s="98"/>
      <c r="I256" s="98"/>
      <c r="J256" s="98"/>
    </row>
    <row r="257" s="4" customFormat="1" spans="1:10">
      <c r="A257" s="224"/>
      <c r="F257" s="98"/>
      <c r="G257" s="98"/>
      <c r="H257" s="98"/>
      <c r="I257" s="98"/>
      <c r="J257" s="98"/>
    </row>
    <row r="258" s="4" customFormat="1" spans="1:10">
      <c r="A258" s="224"/>
      <c r="F258" s="98"/>
      <c r="G258" s="98"/>
      <c r="H258" s="98"/>
      <c r="I258" s="98"/>
      <c r="J258" s="98"/>
    </row>
    <row r="259" s="4" customFormat="1" spans="1:10">
      <c r="A259" s="224"/>
      <c r="F259" s="98"/>
      <c r="G259" s="98"/>
      <c r="H259" s="98"/>
      <c r="I259" s="98"/>
      <c r="J259" s="98"/>
    </row>
    <row r="260" s="4" customFormat="1" spans="1:10">
      <c r="A260" s="224"/>
      <c r="F260" s="98"/>
      <c r="G260" s="98"/>
      <c r="H260" s="98"/>
      <c r="I260" s="98"/>
      <c r="J260" s="98"/>
    </row>
    <row r="261" s="4" customFormat="1" spans="1:10">
      <c r="A261" s="224"/>
      <c r="F261" s="98"/>
      <c r="G261" s="98"/>
      <c r="H261" s="98"/>
      <c r="I261" s="98"/>
      <c r="J261" s="98"/>
    </row>
    <row r="262" s="4" customFormat="1" spans="1:10">
      <c r="A262" s="224"/>
      <c r="F262" s="98"/>
      <c r="G262" s="98"/>
      <c r="H262" s="98"/>
      <c r="I262" s="98"/>
      <c r="J262" s="98"/>
    </row>
    <row r="263" s="4" customFormat="1" spans="1:10">
      <c r="A263" s="224"/>
      <c r="F263" s="98"/>
      <c r="G263" s="98"/>
      <c r="H263" s="98"/>
      <c r="I263" s="98"/>
      <c r="J263" s="98"/>
    </row>
    <row r="264" s="4" customFormat="1" spans="1:10">
      <c r="A264" s="224"/>
      <c r="F264" s="98"/>
      <c r="G264" s="98"/>
      <c r="H264" s="98"/>
      <c r="I264" s="98"/>
      <c r="J264" s="98"/>
    </row>
    <row r="265" s="4" customFormat="1" spans="1:10">
      <c r="A265" s="224"/>
      <c r="F265" s="98"/>
      <c r="G265" s="98"/>
      <c r="H265" s="98"/>
      <c r="I265" s="98"/>
      <c r="J265" s="98"/>
    </row>
    <row r="266" s="4" customFormat="1" spans="1:10">
      <c r="A266" s="224"/>
      <c r="F266" s="98"/>
      <c r="G266" s="98"/>
      <c r="H266" s="98"/>
      <c r="I266" s="98"/>
      <c r="J266" s="98"/>
    </row>
    <row r="267" s="4" customFormat="1" spans="1:10">
      <c r="A267" s="224"/>
      <c r="F267" s="98"/>
      <c r="G267" s="98"/>
      <c r="H267" s="98"/>
      <c r="I267" s="98"/>
      <c r="J267" s="98"/>
    </row>
    <row r="268" s="4" customFormat="1" spans="1:10">
      <c r="A268" s="224"/>
      <c r="F268" s="98"/>
      <c r="G268" s="98"/>
      <c r="H268" s="98"/>
      <c r="I268" s="98"/>
      <c r="J268" s="98"/>
    </row>
    <row r="269" s="4" customFormat="1" spans="1:10">
      <c r="A269" s="224"/>
      <c r="F269" s="98"/>
      <c r="G269" s="98"/>
      <c r="H269" s="98"/>
      <c r="I269" s="98"/>
      <c r="J269" s="98"/>
    </row>
    <row r="270" s="4" customFormat="1" spans="1:10">
      <c r="A270" s="224"/>
      <c r="F270" s="98"/>
      <c r="G270" s="98"/>
      <c r="H270" s="98"/>
      <c r="I270" s="98"/>
      <c r="J270" s="98"/>
    </row>
    <row r="271" s="4" customFormat="1" spans="1:10">
      <c r="A271" s="224"/>
      <c r="F271" s="98"/>
      <c r="G271" s="98"/>
      <c r="H271" s="98"/>
      <c r="I271" s="98"/>
      <c r="J271" s="98"/>
    </row>
    <row r="272" s="4" customFormat="1" spans="1:10">
      <c r="A272" s="224"/>
      <c r="F272" s="98"/>
      <c r="G272" s="98"/>
      <c r="H272" s="98"/>
      <c r="I272" s="98"/>
      <c r="J272" s="98"/>
    </row>
    <row r="273" s="4" customFormat="1" spans="1:10">
      <c r="A273" s="224"/>
      <c r="F273" s="98"/>
      <c r="G273" s="98"/>
      <c r="H273" s="98"/>
      <c r="I273" s="98"/>
      <c r="J273" s="98"/>
    </row>
    <row r="274" s="4" customFormat="1" spans="1:10">
      <c r="A274" s="224"/>
      <c r="F274" s="98"/>
      <c r="G274" s="98"/>
      <c r="H274" s="98"/>
      <c r="I274" s="98"/>
      <c r="J274" s="98"/>
    </row>
    <row r="275" s="4" customFormat="1" spans="1:10">
      <c r="A275" s="224"/>
      <c r="F275" s="98"/>
      <c r="G275" s="98"/>
      <c r="H275" s="98"/>
      <c r="I275" s="98"/>
      <c r="J275" s="98"/>
    </row>
    <row r="276" s="4" customFormat="1" spans="1:10">
      <c r="A276" s="224"/>
      <c r="F276" s="98"/>
      <c r="G276" s="98"/>
      <c r="H276" s="98"/>
      <c r="I276" s="98"/>
      <c r="J276" s="98"/>
    </row>
    <row r="277" s="4" customFormat="1" spans="1:10">
      <c r="A277" s="224"/>
      <c r="F277" s="98"/>
      <c r="G277" s="98"/>
      <c r="H277" s="98"/>
      <c r="I277" s="98"/>
      <c r="J277" s="98"/>
    </row>
    <row r="278" s="4" customFormat="1" spans="1:10">
      <c r="A278" s="224"/>
      <c r="F278" s="98"/>
      <c r="G278" s="98"/>
      <c r="H278" s="98"/>
      <c r="I278" s="98"/>
      <c r="J278" s="98"/>
    </row>
    <row r="279" s="4" customFormat="1" spans="1:10">
      <c r="A279" s="224"/>
      <c r="F279" s="98"/>
      <c r="G279" s="98"/>
      <c r="H279" s="98"/>
      <c r="I279" s="98"/>
      <c r="J279" s="98"/>
    </row>
    <row r="280" s="4" customFormat="1" spans="1:10">
      <c r="A280" s="224"/>
      <c r="F280" s="98"/>
      <c r="G280" s="98"/>
      <c r="H280" s="98"/>
      <c r="I280" s="98"/>
      <c r="J280" s="98"/>
    </row>
    <row r="281" s="4" customFormat="1" spans="1:10">
      <c r="A281" s="224"/>
      <c r="F281" s="98"/>
      <c r="G281" s="98"/>
      <c r="H281" s="98"/>
      <c r="I281" s="98"/>
      <c r="J281" s="98"/>
    </row>
  </sheetData>
  <mergeCells count="58">
    <mergeCell ref="G2:J2"/>
    <mergeCell ref="A4:B4"/>
    <mergeCell ref="G4:J4"/>
    <mergeCell ref="A5:D5"/>
    <mergeCell ref="G5:J5"/>
    <mergeCell ref="A7:B7"/>
    <mergeCell ref="C7:D7"/>
    <mergeCell ref="G8:J8"/>
    <mergeCell ref="A11:D11"/>
    <mergeCell ref="G11:H11"/>
    <mergeCell ref="I11:J11"/>
    <mergeCell ref="B14:F14"/>
    <mergeCell ref="B15:F15"/>
    <mergeCell ref="B16:F16"/>
    <mergeCell ref="B17:H17"/>
    <mergeCell ref="B18:H18"/>
    <mergeCell ref="B19:H19"/>
    <mergeCell ref="B20:H20"/>
    <mergeCell ref="B21:H21"/>
    <mergeCell ref="B22:G22"/>
    <mergeCell ref="H22:I22"/>
    <mergeCell ref="B23:G23"/>
    <mergeCell ref="H23:I23"/>
    <mergeCell ref="A26:J26"/>
    <mergeCell ref="A27:J27"/>
    <mergeCell ref="A28:J28"/>
    <mergeCell ref="G30:J30"/>
    <mergeCell ref="A33:J33"/>
    <mergeCell ref="A39:J39"/>
    <mergeCell ref="A46:J46"/>
    <mergeCell ref="A48:J48"/>
    <mergeCell ref="A70:J70"/>
    <mergeCell ref="A92:J92"/>
    <mergeCell ref="A103:J103"/>
    <mergeCell ref="C129:F129"/>
    <mergeCell ref="H129:J129"/>
    <mergeCell ref="C130:F130"/>
    <mergeCell ref="H130:J130"/>
    <mergeCell ref="A12:A13"/>
    <mergeCell ref="A30:A31"/>
    <mergeCell ref="B30:B31"/>
    <mergeCell ref="C30:C31"/>
    <mergeCell ref="D30:D31"/>
    <mergeCell ref="E30:E31"/>
    <mergeCell ref="F30:F31"/>
    <mergeCell ref="G12:G13"/>
    <mergeCell ref="H12:H13"/>
    <mergeCell ref="I12:I13"/>
    <mergeCell ref="I14:I15"/>
    <mergeCell ref="I16:I17"/>
    <mergeCell ref="I18:I19"/>
    <mergeCell ref="I20:I21"/>
    <mergeCell ref="J12:J13"/>
    <mergeCell ref="J14:J15"/>
    <mergeCell ref="J16:J17"/>
    <mergeCell ref="J18:J19"/>
    <mergeCell ref="J20:J21"/>
    <mergeCell ref="B12:F13"/>
  </mergeCells>
  <pageMargins left="1.10236220472441" right="0.393700787401575" top="1.18110236220472" bottom="0.78740157480315" header="0" footer="0.196850393700787"/>
  <pageSetup paperSize="9" scale="46" fitToHeight="5" orientation="landscape"/>
  <headerFooter alignWithMargins="0" differentFirst="1">
    <oddHeader>&amp;RПродовження додатка 1</oddHeader>
  </headerFooter>
  <ignoredErrors>
    <ignoredError sqref="B116 B10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"/>
  <sheetViews>
    <sheetView zoomScale="80" zoomScaleNormal="80" zoomScaleSheetLayoutView="80" topLeftCell="A139" workbookViewId="0">
      <selection activeCell="E174" sqref="E174"/>
    </sheetView>
  </sheetViews>
  <sheetFormatPr defaultColWidth="9.13888888888889" defaultRowHeight="18"/>
  <cols>
    <col min="1" max="1" width="89.8518518518518" style="98" customWidth="1"/>
    <col min="2" max="2" width="14.8518518518519" style="4" customWidth="1"/>
    <col min="3" max="5" width="19.8518518518519" style="4" customWidth="1"/>
    <col min="6" max="15" width="19.8518518518519" style="98" customWidth="1"/>
    <col min="16" max="16" width="9.13888888888889" style="98" customWidth="1"/>
    <col min="17" max="16384" width="9.13888888888889" style="98"/>
  </cols>
  <sheetData>
    <row r="1" spans="1:14">
      <c r="A1" s="179" t="s">
        <v>166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204"/>
      <c r="M1" s="204"/>
      <c r="N1" s="204"/>
    </row>
    <row r="2" ht="13.5" customHeight="1"/>
    <row r="3" spans="1:15">
      <c r="A3" s="313" t="s">
        <v>167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ht="9" customHeight="1" spans="1:15">
      <c r="A4" s="46"/>
      <c r="B4" s="181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ht="18.75" customHeight="1" spans="1:15">
      <c r="A5" s="80" t="s">
        <v>168</v>
      </c>
      <c r="B5" s="80" t="s">
        <v>169</v>
      </c>
      <c r="C5" s="81"/>
      <c r="D5" s="81"/>
      <c r="E5" s="81"/>
      <c r="F5" s="57" t="s">
        <v>170</v>
      </c>
      <c r="G5" s="57"/>
      <c r="H5" s="57"/>
      <c r="I5" s="57"/>
      <c r="J5" s="57"/>
      <c r="K5" s="57"/>
      <c r="L5" s="57"/>
      <c r="M5" s="57"/>
      <c r="N5" s="57"/>
      <c r="O5" s="57"/>
    </row>
    <row r="6" ht="18.75" customHeight="1" spans="1:15">
      <c r="A6" s="80">
        <v>1</v>
      </c>
      <c r="B6" s="80">
        <v>2</v>
      </c>
      <c r="C6" s="81"/>
      <c r="D6" s="81"/>
      <c r="E6" s="81"/>
      <c r="F6" s="57">
        <v>3</v>
      </c>
      <c r="G6" s="57"/>
      <c r="H6" s="57"/>
      <c r="I6" s="57"/>
      <c r="J6" s="57"/>
      <c r="K6" s="57"/>
      <c r="L6" s="57"/>
      <c r="M6" s="57"/>
      <c r="N6" s="57"/>
      <c r="O6" s="57"/>
    </row>
    <row r="7" ht="18.75" customHeight="1" spans="1:15">
      <c r="A7" s="182">
        <v>22828596</v>
      </c>
      <c r="B7" s="183" t="s">
        <v>171</v>
      </c>
      <c r="C7" s="184"/>
      <c r="D7" s="184"/>
      <c r="E7" s="184"/>
      <c r="F7" s="185" t="s">
        <v>18</v>
      </c>
      <c r="G7" s="185"/>
      <c r="H7" s="185"/>
      <c r="I7" s="185"/>
      <c r="J7" s="185"/>
      <c r="K7" s="185"/>
      <c r="L7" s="185"/>
      <c r="M7" s="185"/>
      <c r="N7" s="185"/>
      <c r="O7" s="185"/>
    </row>
    <row r="8" spans="1:15">
      <c r="A8" s="186"/>
      <c r="F8" s="4"/>
      <c r="G8" s="4"/>
      <c r="H8" s="4"/>
      <c r="I8" s="4"/>
      <c r="J8" s="4"/>
      <c r="K8" s="4"/>
      <c r="L8" s="4"/>
      <c r="M8" s="4"/>
      <c r="N8" s="4"/>
      <c r="O8" s="4"/>
    </row>
    <row r="9" ht="18.75" customHeight="1" spans="1:15">
      <c r="A9" s="314" t="s">
        <v>172</v>
      </c>
      <c r="B9" s="40"/>
      <c r="C9" s="40"/>
      <c r="D9" s="40"/>
      <c r="E9" s="40"/>
      <c r="F9" s="40"/>
      <c r="G9" s="40"/>
      <c r="H9" s="40"/>
      <c r="I9" s="40"/>
      <c r="J9" s="40"/>
      <c r="K9" s="46"/>
      <c r="L9" s="46"/>
      <c r="M9" s="46"/>
      <c r="N9" s="46"/>
      <c r="O9" s="46"/>
    </row>
    <row r="10" ht="7.5" customHeight="1" spans="1:15">
      <c r="A10" s="187"/>
      <c r="B10" s="18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ht="67.5" customHeight="1" spans="1:15">
      <c r="A11" s="188" t="s">
        <v>173</v>
      </c>
      <c r="B11" s="189" t="s">
        <v>174</v>
      </c>
      <c r="C11" s="190"/>
      <c r="D11" s="8" t="s">
        <v>175</v>
      </c>
      <c r="E11" s="8"/>
      <c r="F11" s="8"/>
      <c r="G11" s="8" t="s">
        <v>176</v>
      </c>
      <c r="H11" s="8"/>
      <c r="I11" s="8"/>
      <c r="J11" s="189" t="s">
        <v>177</v>
      </c>
      <c r="K11" s="200"/>
      <c r="L11" s="190"/>
      <c r="M11" s="8" t="s">
        <v>178</v>
      </c>
      <c r="N11" s="8"/>
      <c r="O11" s="8"/>
    </row>
    <row r="12" ht="150" customHeight="1" spans="1:15">
      <c r="A12" s="191"/>
      <c r="B12" s="8" t="s">
        <v>179</v>
      </c>
      <c r="C12" s="8" t="s">
        <v>180</v>
      </c>
      <c r="D12" s="8" t="s">
        <v>181</v>
      </c>
      <c r="E12" s="8" t="s">
        <v>182</v>
      </c>
      <c r="F12" s="8" t="s">
        <v>183</v>
      </c>
      <c r="G12" s="8" t="s">
        <v>181</v>
      </c>
      <c r="H12" s="8" t="s">
        <v>182</v>
      </c>
      <c r="I12" s="8" t="s">
        <v>183</v>
      </c>
      <c r="J12" s="8" t="s">
        <v>181</v>
      </c>
      <c r="K12" s="8" t="s">
        <v>182</v>
      </c>
      <c r="L12" s="8" t="s">
        <v>183</v>
      </c>
      <c r="M12" s="8" t="s">
        <v>181</v>
      </c>
      <c r="N12" s="8" t="s">
        <v>182</v>
      </c>
      <c r="O12" s="8" t="s">
        <v>183</v>
      </c>
    </row>
    <row r="13" spans="1:1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57">
        <v>8</v>
      </c>
      <c r="I13" s="57">
        <v>9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</row>
    <row r="14" spans="1:15">
      <c r="A14" s="131" t="s">
        <v>184</v>
      </c>
      <c r="B14" s="8"/>
      <c r="C14" s="8"/>
      <c r="D14" s="192">
        <v>838</v>
      </c>
      <c r="E14" s="8"/>
      <c r="F14" s="8"/>
      <c r="G14" s="192">
        <v>840</v>
      </c>
      <c r="H14" s="57"/>
      <c r="I14" s="57"/>
      <c r="J14" s="205">
        <v>609</v>
      </c>
      <c r="K14" s="57"/>
      <c r="L14" s="57"/>
      <c r="M14" s="205">
        <v>830</v>
      </c>
      <c r="N14" s="57"/>
      <c r="O14" s="57"/>
    </row>
    <row r="15" spans="1:15">
      <c r="A15" s="131" t="s">
        <v>185</v>
      </c>
      <c r="B15" s="8"/>
      <c r="C15" s="8"/>
      <c r="D15" s="192">
        <v>1324</v>
      </c>
      <c r="E15" s="8"/>
      <c r="F15" s="8"/>
      <c r="G15" s="192">
        <v>1300</v>
      </c>
      <c r="H15" s="57"/>
      <c r="I15" s="57"/>
      <c r="J15" s="205">
        <v>1011</v>
      </c>
      <c r="K15" s="57"/>
      <c r="L15" s="57"/>
      <c r="M15" s="205">
        <v>1300</v>
      </c>
      <c r="N15" s="57"/>
      <c r="O15" s="57"/>
    </row>
    <row r="16" spans="1:15">
      <c r="A16" s="131" t="s">
        <v>186</v>
      </c>
      <c r="B16" s="8"/>
      <c r="C16" s="8"/>
      <c r="D16" s="192">
        <v>7</v>
      </c>
      <c r="E16" s="8"/>
      <c r="F16" s="8"/>
      <c r="G16" s="8"/>
      <c r="H16" s="57"/>
      <c r="I16" s="57"/>
      <c r="J16" s="57"/>
      <c r="K16" s="57"/>
      <c r="L16" s="57"/>
      <c r="M16" s="57"/>
      <c r="N16" s="57"/>
      <c r="O16" s="57"/>
    </row>
    <row r="17" ht="36" spans="1:15">
      <c r="A17" s="131" t="s">
        <v>187</v>
      </c>
      <c r="B17" s="8"/>
      <c r="C17" s="8"/>
      <c r="D17" s="192">
        <v>255</v>
      </c>
      <c r="E17" s="8"/>
      <c r="F17" s="8"/>
      <c r="G17" s="192">
        <v>200</v>
      </c>
      <c r="H17" s="57"/>
      <c r="I17" s="57"/>
      <c r="J17" s="205">
        <v>133</v>
      </c>
      <c r="K17" s="57"/>
      <c r="L17" s="57"/>
      <c r="M17" s="205">
        <v>165</v>
      </c>
      <c r="N17" s="57"/>
      <c r="O17" s="57"/>
    </row>
    <row r="18" spans="1:15">
      <c r="A18" s="131" t="s">
        <v>188</v>
      </c>
      <c r="B18" s="8"/>
      <c r="C18" s="8"/>
      <c r="D18" s="192">
        <v>531</v>
      </c>
      <c r="E18" s="8"/>
      <c r="F18" s="8"/>
      <c r="G18" s="192">
        <v>657</v>
      </c>
      <c r="H18" s="57"/>
      <c r="I18" s="57"/>
      <c r="J18" s="205">
        <v>342</v>
      </c>
      <c r="K18" s="57"/>
      <c r="L18" s="57"/>
      <c r="M18" s="205">
        <v>760</v>
      </c>
      <c r="N18" s="57"/>
      <c r="O18" s="57"/>
    </row>
    <row r="19" spans="1:15">
      <c r="A19" s="131" t="s">
        <v>189</v>
      </c>
      <c r="B19" s="8"/>
      <c r="C19" s="8"/>
      <c r="D19" s="192">
        <v>1982</v>
      </c>
      <c r="E19" s="8"/>
      <c r="F19" s="8"/>
      <c r="G19" s="192">
        <v>1700</v>
      </c>
      <c r="H19" s="57"/>
      <c r="I19" s="57"/>
      <c r="J19" s="205">
        <v>1687</v>
      </c>
      <c r="K19" s="57"/>
      <c r="L19" s="57"/>
      <c r="M19" s="205">
        <v>2000</v>
      </c>
      <c r="N19" s="57"/>
      <c r="O19" s="57"/>
    </row>
    <row r="20" spans="1:15">
      <c r="A20" s="131" t="s">
        <v>190</v>
      </c>
      <c r="B20" s="8"/>
      <c r="C20" s="8"/>
      <c r="D20" s="192">
        <v>196</v>
      </c>
      <c r="E20" s="8">
        <v>78</v>
      </c>
      <c r="F20" s="8">
        <v>2.5</v>
      </c>
      <c r="G20" s="192">
        <v>200</v>
      </c>
      <c r="H20" s="57">
        <v>80</v>
      </c>
      <c r="I20" s="57">
        <v>2.5</v>
      </c>
      <c r="J20" s="205">
        <v>168</v>
      </c>
      <c r="K20" s="57">
        <v>67</v>
      </c>
      <c r="L20" s="57">
        <v>2.5</v>
      </c>
      <c r="M20" s="205">
        <v>205</v>
      </c>
      <c r="N20" s="57">
        <v>82</v>
      </c>
      <c r="O20" s="57">
        <v>2.5</v>
      </c>
    </row>
    <row r="21" spans="1:15">
      <c r="A21" s="131" t="s">
        <v>191</v>
      </c>
      <c r="B21" s="8"/>
      <c r="C21" s="8"/>
      <c r="D21" s="192">
        <v>1992</v>
      </c>
      <c r="E21" s="8"/>
      <c r="F21" s="8"/>
      <c r="G21" s="192">
        <v>2376</v>
      </c>
      <c r="H21" s="57"/>
      <c r="I21" s="57"/>
      <c r="J21" s="205">
        <v>1244</v>
      </c>
      <c r="K21" s="57"/>
      <c r="L21" s="57"/>
      <c r="M21" s="205">
        <v>2158</v>
      </c>
      <c r="N21" s="57"/>
      <c r="O21" s="57"/>
    </row>
    <row r="22" spans="1:15">
      <c r="A22" s="131" t="s">
        <v>192</v>
      </c>
      <c r="B22" s="193"/>
      <c r="C22" s="193"/>
      <c r="D22" s="194">
        <v>158</v>
      </c>
      <c r="E22" s="23"/>
      <c r="F22" s="195"/>
      <c r="G22" s="194">
        <v>272</v>
      </c>
      <c r="H22" s="23"/>
      <c r="I22" s="195"/>
      <c r="J22" s="194">
        <v>108</v>
      </c>
      <c r="K22" s="23"/>
      <c r="L22" s="195"/>
      <c r="M22" s="194">
        <v>287</v>
      </c>
      <c r="N22" s="23"/>
      <c r="O22" s="195"/>
    </row>
    <row r="23" spans="1:15">
      <c r="A23" s="131" t="s">
        <v>193</v>
      </c>
      <c r="B23" s="193"/>
      <c r="C23" s="193"/>
      <c r="D23" s="194">
        <v>5033</v>
      </c>
      <c r="E23" s="23"/>
      <c r="F23" s="195"/>
      <c r="G23" s="194">
        <v>4608</v>
      </c>
      <c r="H23" s="23"/>
      <c r="I23" s="195"/>
      <c r="J23" s="194">
        <v>4452</v>
      </c>
      <c r="K23" s="23"/>
      <c r="L23" s="195"/>
      <c r="M23" s="194">
        <v>5300</v>
      </c>
      <c r="N23" s="23"/>
      <c r="O23" s="195"/>
    </row>
    <row r="24" spans="1:15">
      <c r="A24" s="131"/>
      <c r="B24" s="193"/>
      <c r="C24" s="193"/>
      <c r="D24" s="23"/>
      <c r="E24" s="23"/>
      <c r="F24" s="195"/>
      <c r="G24" s="23"/>
      <c r="H24" s="23"/>
      <c r="I24" s="195"/>
      <c r="J24" s="23"/>
      <c r="K24" s="23"/>
      <c r="L24" s="195"/>
      <c r="M24" s="23"/>
      <c r="N24" s="23"/>
      <c r="O24" s="195"/>
    </row>
    <row r="25" spans="1:15">
      <c r="A25" s="134" t="s">
        <v>194</v>
      </c>
      <c r="B25" s="196">
        <v>100</v>
      </c>
      <c r="C25" s="196">
        <v>100</v>
      </c>
      <c r="D25" s="27">
        <f>SUM(D14:D24)</f>
        <v>12316</v>
      </c>
      <c r="E25" s="197"/>
      <c r="F25" s="198"/>
      <c r="G25" s="27">
        <f>SUM(G14:G24)</f>
        <v>12153</v>
      </c>
      <c r="H25" s="197"/>
      <c r="I25" s="198"/>
      <c r="J25" s="27">
        <f>SUM(J14:J24)</f>
        <v>9754</v>
      </c>
      <c r="K25" s="197"/>
      <c r="L25" s="198"/>
      <c r="M25" s="27">
        <f>SUM(M14:M24)</f>
        <v>13005</v>
      </c>
      <c r="N25" s="197"/>
      <c r="O25" s="198"/>
    </row>
    <row r="27" spans="1:11">
      <c r="A27" s="313" t="s">
        <v>195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</row>
    <row r="28" ht="11.25" customHeight="1" spans="1:11">
      <c r="A28" s="180"/>
      <c r="B28" s="178"/>
      <c r="C28" s="178"/>
      <c r="D28" s="178"/>
      <c r="E28" s="178"/>
      <c r="F28" s="178"/>
      <c r="G28" s="178"/>
      <c r="H28" s="178"/>
      <c r="I28" s="178"/>
      <c r="J28" s="178"/>
      <c r="K28" s="178"/>
    </row>
    <row r="29" ht="44.25" customHeight="1" spans="1:15">
      <c r="A29" s="143" t="s">
        <v>36</v>
      </c>
      <c r="B29" s="188" t="s">
        <v>37</v>
      </c>
      <c r="C29" s="188" t="s">
        <v>38</v>
      </c>
      <c r="D29" s="188" t="s">
        <v>39</v>
      </c>
      <c r="E29" s="199" t="s">
        <v>196</v>
      </c>
      <c r="F29" s="188" t="s">
        <v>197</v>
      </c>
      <c r="G29" s="189" t="s">
        <v>198</v>
      </c>
      <c r="H29" s="200"/>
      <c r="I29" s="200"/>
      <c r="J29" s="190"/>
      <c r="K29" s="315" t="s">
        <v>199</v>
      </c>
      <c r="L29" s="206"/>
      <c r="M29" s="206"/>
      <c r="N29" s="206"/>
      <c r="O29" s="206"/>
    </row>
    <row r="30" ht="52.5" customHeight="1" spans="1:15">
      <c r="A30" s="201"/>
      <c r="B30" s="191"/>
      <c r="C30" s="191"/>
      <c r="D30" s="191"/>
      <c r="E30" s="202"/>
      <c r="F30" s="191"/>
      <c r="G30" s="77" t="s">
        <v>200</v>
      </c>
      <c r="H30" s="77" t="s">
        <v>201</v>
      </c>
      <c r="I30" s="77" t="s">
        <v>202</v>
      </c>
      <c r="J30" s="77" t="s">
        <v>203</v>
      </c>
      <c r="K30" s="8"/>
      <c r="L30" s="206"/>
      <c r="M30" s="206"/>
      <c r="N30" s="206"/>
      <c r="O30" s="206"/>
    </row>
    <row r="31" spans="1:15">
      <c r="A31" s="57">
        <v>1</v>
      </c>
      <c r="B31" s="8">
        <v>2</v>
      </c>
      <c r="C31" s="8">
        <v>3</v>
      </c>
      <c r="D31" s="8">
        <v>4</v>
      </c>
      <c r="E31" s="8">
        <v>5</v>
      </c>
      <c r="F31" s="8">
        <v>6</v>
      </c>
      <c r="G31" s="8">
        <v>7</v>
      </c>
      <c r="H31" s="8">
        <v>8</v>
      </c>
      <c r="I31" s="8">
        <v>9</v>
      </c>
      <c r="J31" s="8">
        <v>10</v>
      </c>
      <c r="K31" s="80">
        <v>11</v>
      </c>
      <c r="L31" s="81"/>
      <c r="M31" s="81"/>
      <c r="N31" s="81"/>
      <c r="O31" s="81"/>
    </row>
    <row r="32" s="178" customFormat="1" ht="18.75" customHeight="1" spans="1:15">
      <c r="A32" s="134" t="s">
        <v>48</v>
      </c>
      <c r="B32" s="135">
        <v>1000</v>
      </c>
      <c r="C32" s="113">
        <f>SUM(C33:C42)</f>
        <v>12316</v>
      </c>
      <c r="D32" s="113">
        <f t="shared" ref="D32:E32" si="0">SUM(D33:D42)</f>
        <v>12153</v>
      </c>
      <c r="E32" s="113">
        <f t="shared" si="0"/>
        <v>12791</v>
      </c>
      <c r="F32" s="120">
        <f>SUM(G32:J32)</f>
        <v>13005</v>
      </c>
      <c r="G32" s="113">
        <f t="shared" ref="G32" si="1">SUM(G33:G42)</f>
        <v>2665</v>
      </c>
      <c r="H32" s="113">
        <f t="shared" ref="H32" si="2">SUM(H33:H42)</f>
        <v>3485</v>
      </c>
      <c r="I32" s="113">
        <f t="shared" ref="I32" si="3">SUM(I33:I42)</f>
        <v>3850</v>
      </c>
      <c r="J32" s="113">
        <f t="shared" ref="J32" si="4">SUM(J33:J42)</f>
        <v>3005</v>
      </c>
      <c r="K32" s="135"/>
      <c r="L32" s="135"/>
      <c r="M32" s="135"/>
      <c r="N32" s="135"/>
      <c r="O32" s="135"/>
    </row>
    <row r="33" s="178" customFormat="1" ht="18.75" customHeight="1" spans="1:15">
      <c r="A33" s="131" t="s">
        <v>184</v>
      </c>
      <c r="B33" s="135"/>
      <c r="C33" s="192">
        <v>838</v>
      </c>
      <c r="D33" s="203">
        <v>840</v>
      </c>
      <c r="E33" s="88">
        <v>830</v>
      </c>
      <c r="F33" s="120">
        <f t="shared" ref="F33:F42" si="5">SUM(G33:J33)</f>
        <v>830</v>
      </c>
      <c r="G33" s="88">
        <v>200</v>
      </c>
      <c r="H33" s="88">
        <v>210</v>
      </c>
      <c r="I33" s="88">
        <v>210</v>
      </c>
      <c r="J33" s="88">
        <v>210</v>
      </c>
      <c r="K33" s="135"/>
      <c r="L33" s="135"/>
      <c r="M33" s="135"/>
      <c r="N33" s="135"/>
      <c r="O33" s="135"/>
    </row>
    <row r="34" s="178" customFormat="1" ht="18.75" customHeight="1" spans="1:15">
      <c r="A34" s="131" t="s">
        <v>185</v>
      </c>
      <c r="B34" s="135"/>
      <c r="C34" s="192">
        <v>1324</v>
      </c>
      <c r="D34" s="203">
        <v>1300</v>
      </c>
      <c r="E34" s="88">
        <v>1289</v>
      </c>
      <c r="F34" s="120">
        <f t="shared" si="5"/>
        <v>1300</v>
      </c>
      <c r="G34" s="88">
        <v>300</v>
      </c>
      <c r="H34" s="88">
        <v>350</v>
      </c>
      <c r="I34" s="88">
        <v>350</v>
      </c>
      <c r="J34" s="88">
        <v>300</v>
      </c>
      <c r="K34" s="135"/>
      <c r="L34" s="135"/>
      <c r="M34" s="135"/>
      <c r="N34" s="135"/>
      <c r="O34" s="135"/>
    </row>
    <row r="35" s="178" customFormat="1" ht="18.75" customHeight="1" spans="1:15">
      <c r="A35" s="131" t="s">
        <v>186</v>
      </c>
      <c r="B35" s="135"/>
      <c r="C35" s="192">
        <v>7</v>
      </c>
      <c r="D35" s="203"/>
      <c r="E35" s="88"/>
      <c r="F35" s="120">
        <f t="shared" si="5"/>
        <v>0</v>
      </c>
      <c r="G35" s="88"/>
      <c r="H35" s="88"/>
      <c r="I35" s="88"/>
      <c r="J35" s="88"/>
      <c r="K35" s="135"/>
      <c r="L35" s="135"/>
      <c r="M35" s="135"/>
      <c r="N35" s="135"/>
      <c r="O35" s="135"/>
    </row>
    <row r="36" s="178" customFormat="1" ht="18.75" customHeight="1" spans="1:15">
      <c r="A36" s="131" t="s">
        <v>187</v>
      </c>
      <c r="B36" s="135"/>
      <c r="C36" s="192">
        <v>255</v>
      </c>
      <c r="D36" s="203">
        <v>200</v>
      </c>
      <c r="E36" s="88">
        <v>160</v>
      </c>
      <c r="F36" s="120">
        <f t="shared" si="5"/>
        <v>165</v>
      </c>
      <c r="G36" s="88">
        <v>45</v>
      </c>
      <c r="H36" s="88">
        <v>40</v>
      </c>
      <c r="I36" s="88">
        <v>40</v>
      </c>
      <c r="J36" s="88">
        <v>40</v>
      </c>
      <c r="K36" s="135"/>
      <c r="L36" s="135"/>
      <c r="M36" s="135"/>
      <c r="N36" s="135"/>
      <c r="O36" s="135"/>
    </row>
    <row r="37" s="178" customFormat="1" ht="18.75" customHeight="1" spans="1:15">
      <c r="A37" s="131" t="s">
        <v>188</v>
      </c>
      <c r="B37" s="135"/>
      <c r="C37" s="192">
        <v>531</v>
      </c>
      <c r="D37" s="203">
        <v>657</v>
      </c>
      <c r="E37" s="88">
        <v>596</v>
      </c>
      <c r="F37" s="120">
        <f t="shared" si="5"/>
        <v>760</v>
      </c>
      <c r="G37" s="88"/>
      <c r="H37" s="88"/>
      <c r="I37" s="88">
        <v>460</v>
      </c>
      <c r="J37" s="88">
        <v>300</v>
      </c>
      <c r="K37" s="135"/>
      <c r="L37" s="135"/>
      <c r="M37" s="135"/>
      <c r="N37" s="135"/>
      <c r="O37" s="135"/>
    </row>
    <row r="38" s="178" customFormat="1" ht="18.75" customHeight="1" spans="1:15">
      <c r="A38" s="131" t="s">
        <v>189</v>
      </c>
      <c r="B38" s="135"/>
      <c r="C38" s="192">
        <v>1982</v>
      </c>
      <c r="D38" s="203">
        <v>1700</v>
      </c>
      <c r="E38" s="88">
        <v>2150</v>
      </c>
      <c r="F38" s="120">
        <f t="shared" si="5"/>
        <v>2000</v>
      </c>
      <c r="G38" s="88">
        <v>500</v>
      </c>
      <c r="H38" s="88">
        <v>500</v>
      </c>
      <c r="I38" s="88">
        <v>500</v>
      </c>
      <c r="J38" s="88">
        <v>500</v>
      </c>
      <c r="K38" s="135"/>
      <c r="L38" s="135"/>
      <c r="M38" s="135"/>
      <c r="N38" s="135"/>
      <c r="O38" s="135"/>
    </row>
    <row r="39" s="178" customFormat="1" ht="18.75" customHeight="1" spans="1:15">
      <c r="A39" s="131" t="s">
        <v>190</v>
      </c>
      <c r="B39" s="135"/>
      <c r="C39" s="192">
        <v>196</v>
      </c>
      <c r="D39" s="203">
        <v>200</v>
      </c>
      <c r="E39" s="88">
        <v>200</v>
      </c>
      <c r="F39" s="120">
        <f t="shared" si="5"/>
        <v>205</v>
      </c>
      <c r="G39" s="88">
        <v>40</v>
      </c>
      <c r="H39" s="88">
        <v>50</v>
      </c>
      <c r="I39" s="88">
        <v>70</v>
      </c>
      <c r="J39" s="88">
        <v>45</v>
      </c>
      <c r="K39" s="135"/>
      <c r="L39" s="135"/>
      <c r="M39" s="135"/>
      <c r="N39" s="135"/>
      <c r="O39" s="135"/>
    </row>
    <row r="40" s="178" customFormat="1" ht="18.75" customHeight="1" spans="1:15">
      <c r="A40" s="131" t="s">
        <v>191</v>
      </c>
      <c r="B40" s="135"/>
      <c r="C40" s="192">
        <v>1992</v>
      </c>
      <c r="D40" s="203">
        <v>2376</v>
      </c>
      <c r="E40" s="88">
        <v>2063</v>
      </c>
      <c r="F40" s="120">
        <f t="shared" si="5"/>
        <v>2158</v>
      </c>
      <c r="G40" s="88">
        <v>510</v>
      </c>
      <c r="H40" s="88">
        <v>610</v>
      </c>
      <c r="I40" s="88">
        <v>500</v>
      </c>
      <c r="J40" s="88">
        <v>538</v>
      </c>
      <c r="K40" s="135"/>
      <c r="L40" s="135"/>
      <c r="M40" s="135"/>
      <c r="N40" s="135"/>
      <c r="O40" s="135"/>
    </row>
    <row r="41" s="178" customFormat="1" ht="18.75" customHeight="1" spans="1:15">
      <c r="A41" s="131" t="s">
        <v>192</v>
      </c>
      <c r="B41" s="135"/>
      <c r="C41" s="194">
        <v>158</v>
      </c>
      <c r="D41" s="203">
        <v>272</v>
      </c>
      <c r="E41" s="88">
        <v>246</v>
      </c>
      <c r="F41" s="120">
        <f t="shared" si="5"/>
        <v>287</v>
      </c>
      <c r="G41" s="88">
        <v>70</v>
      </c>
      <c r="H41" s="88">
        <v>75</v>
      </c>
      <c r="I41" s="88">
        <v>70</v>
      </c>
      <c r="J41" s="88">
        <v>72</v>
      </c>
      <c r="K41" s="135"/>
      <c r="L41" s="135"/>
      <c r="M41" s="135"/>
      <c r="N41" s="135"/>
      <c r="O41" s="135"/>
    </row>
    <row r="42" s="178" customFormat="1" ht="18.75" customHeight="1" spans="1:15">
      <c r="A42" s="131" t="s">
        <v>193</v>
      </c>
      <c r="B42" s="135"/>
      <c r="C42" s="194">
        <v>5033</v>
      </c>
      <c r="D42" s="203">
        <v>4608</v>
      </c>
      <c r="E42" s="88">
        <v>5257</v>
      </c>
      <c r="F42" s="120">
        <f t="shared" si="5"/>
        <v>5300</v>
      </c>
      <c r="G42" s="88">
        <v>1000</v>
      </c>
      <c r="H42" s="88">
        <v>1650</v>
      </c>
      <c r="I42" s="88">
        <v>1650</v>
      </c>
      <c r="J42" s="88">
        <v>1000</v>
      </c>
      <c r="K42" s="135"/>
      <c r="L42" s="135"/>
      <c r="M42" s="135"/>
      <c r="N42" s="135"/>
      <c r="O42" s="135"/>
    </row>
    <row r="43" s="178" customFormat="1" ht="18.75" customHeight="1" spans="1:15">
      <c r="A43" s="134" t="s">
        <v>49</v>
      </c>
      <c r="B43" s="135">
        <v>1010</v>
      </c>
      <c r="C43" s="120">
        <f>SUM(C44:C52)</f>
        <v>-8456</v>
      </c>
      <c r="D43" s="120">
        <f>SUM(D44:D52)</f>
        <v>-9021</v>
      </c>
      <c r="E43" s="120">
        <f>SUM(E44:E52)</f>
        <v>-9224</v>
      </c>
      <c r="F43" s="120">
        <f t="shared" ref="F43:F136" si="6">SUM(G43:J43)</f>
        <v>-8750</v>
      </c>
      <c r="G43" s="120">
        <f>SUM(G44:G52)</f>
        <v>-2175</v>
      </c>
      <c r="H43" s="120">
        <f>SUM(H44:H52)</f>
        <v>-2268</v>
      </c>
      <c r="I43" s="120">
        <f>SUM(I44:I52)</f>
        <v>-2223</v>
      </c>
      <c r="J43" s="120">
        <f>SUM(J44:J52)</f>
        <v>-2084</v>
      </c>
      <c r="K43" s="135"/>
      <c r="L43" s="135"/>
      <c r="M43" s="135"/>
      <c r="N43" s="135"/>
      <c r="O43" s="135"/>
    </row>
    <row r="44" ht="18.75" customHeight="1" spans="1:15">
      <c r="A44" s="131" t="s">
        <v>204</v>
      </c>
      <c r="B44" s="8">
        <v>1011</v>
      </c>
      <c r="C44" s="88">
        <v>-293</v>
      </c>
      <c r="D44" s="88">
        <v>-450</v>
      </c>
      <c r="E44" s="88">
        <v>-400</v>
      </c>
      <c r="F44" s="121">
        <f t="shared" si="6"/>
        <v>-450</v>
      </c>
      <c r="G44" s="88">
        <v>-100</v>
      </c>
      <c r="H44" s="88">
        <v>-125</v>
      </c>
      <c r="I44" s="88">
        <v>-125</v>
      </c>
      <c r="J44" s="88">
        <v>-100</v>
      </c>
      <c r="K44" s="135"/>
      <c r="L44" s="135"/>
      <c r="M44" s="135"/>
      <c r="N44" s="135"/>
      <c r="O44" s="135"/>
    </row>
    <row r="45" ht="18.75" customHeight="1" spans="1:15">
      <c r="A45" s="131" t="s">
        <v>205</v>
      </c>
      <c r="B45" s="8">
        <v>1012</v>
      </c>
      <c r="C45" s="88">
        <v>-45</v>
      </c>
      <c r="D45" s="88">
        <v>-50</v>
      </c>
      <c r="E45" s="88">
        <v>-20</v>
      </c>
      <c r="F45" s="121">
        <f t="shared" si="6"/>
        <v>-50</v>
      </c>
      <c r="G45" s="88">
        <v>-10</v>
      </c>
      <c r="H45" s="88">
        <v>-10</v>
      </c>
      <c r="I45" s="88">
        <v>-20</v>
      </c>
      <c r="J45" s="88">
        <v>-10</v>
      </c>
      <c r="K45" s="135"/>
      <c r="L45" s="135"/>
      <c r="M45" s="135"/>
      <c r="N45" s="135"/>
      <c r="O45" s="135"/>
    </row>
    <row r="46" ht="18.75" customHeight="1" spans="1:15">
      <c r="A46" s="131" t="s">
        <v>206</v>
      </c>
      <c r="B46" s="8">
        <v>1013</v>
      </c>
      <c r="C46" s="88" t="s">
        <v>207</v>
      </c>
      <c r="D46" s="88" t="s">
        <v>207</v>
      </c>
      <c r="E46" s="88" t="s">
        <v>207</v>
      </c>
      <c r="F46" s="121">
        <f t="shared" si="6"/>
        <v>0</v>
      </c>
      <c r="G46" s="88" t="s">
        <v>207</v>
      </c>
      <c r="H46" s="88" t="s">
        <v>207</v>
      </c>
      <c r="I46" s="88" t="s">
        <v>207</v>
      </c>
      <c r="J46" s="88" t="s">
        <v>207</v>
      </c>
      <c r="K46" s="135"/>
      <c r="L46" s="135"/>
      <c r="M46" s="135"/>
      <c r="N46" s="135"/>
      <c r="O46" s="135"/>
    </row>
    <row r="47" ht="18.75" customHeight="1" spans="1:15">
      <c r="A47" s="131" t="s">
        <v>136</v>
      </c>
      <c r="B47" s="8">
        <v>1014</v>
      </c>
      <c r="C47" s="88">
        <v>-1986</v>
      </c>
      <c r="D47" s="88">
        <v>-2100</v>
      </c>
      <c r="E47" s="88">
        <v>-2050</v>
      </c>
      <c r="F47" s="121">
        <f t="shared" si="6"/>
        <v>-2260</v>
      </c>
      <c r="G47" s="88">
        <v>-550</v>
      </c>
      <c r="H47" s="88">
        <v>-550</v>
      </c>
      <c r="I47" s="88">
        <v>-570</v>
      </c>
      <c r="J47" s="88">
        <v>-590</v>
      </c>
      <c r="K47" s="135"/>
      <c r="L47" s="135"/>
      <c r="M47" s="135"/>
      <c r="N47" s="135"/>
      <c r="O47" s="135"/>
    </row>
    <row r="48" ht="18.75" customHeight="1" spans="1:15">
      <c r="A48" s="131" t="s">
        <v>208</v>
      </c>
      <c r="B48" s="8">
        <v>1015</v>
      </c>
      <c r="C48" s="88">
        <v>-447</v>
      </c>
      <c r="D48" s="88">
        <v>-462</v>
      </c>
      <c r="E48" s="88">
        <v>-451</v>
      </c>
      <c r="F48" s="121">
        <f t="shared" si="6"/>
        <v>-497</v>
      </c>
      <c r="G48" s="88">
        <v>-120</v>
      </c>
      <c r="H48" s="88">
        <v>-120</v>
      </c>
      <c r="I48" s="88">
        <v>-125</v>
      </c>
      <c r="J48" s="88">
        <v>-132</v>
      </c>
      <c r="K48" s="135"/>
      <c r="L48" s="135"/>
      <c r="M48" s="135"/>
      <c r="N48" s="135"/>
      <c r="O48" s="135"/>
    </row>
    <row r="49" ht="46.5" customHeight="1" spans="1:15">
      <c r="A49" s="131" t="s">
        <v>209</v>
      </c>
      <c r="B49" s="8">
        <v>1016</v>
      </c>
      <c r="C49" s="88">
        <v>-208</v>
      </c>
      <c r="D49" s="88">
        <v>-450</v>
      </c>
      <c r="E49" s="88">
        <v>-400</v>
      </c>
      <c r="F49" s="121">
        <f t="shared" si="6"/>
        <v>-450</v>
      </c>
      <c r="G49" s="88">
        <v>-50</v>
      </c>
      <c r="H49" s="88">
        <v>-200</v>
      </c>
      <c r="I49" s="88">
        <v>-100</v>
      </c>
      <c r="J49" s="88">
        <v>-100</v>
      </c>
      <c r="K49" s="135"/>
      <c r="L49" s="135"/>
      <c r="M49" s="135"/>
      <c r="N49" s="135"/>
      <c r="O49" s="135"/>
    </row>
    <row r="50" ht="18.75" customHeight="1" spans="1:15">
      <c r="A50" s="131" t="s">
        <v>210</v>
      </c>
      <c r="B50" s="8">
        <v>1017</v>
      </c>
      <c r="C50" s="88">
        <v>-3757</v>
      </c>
      <c r="D50" s="88">
        <v>-3800</v>
      </c>
      <c r="E50" s="88">
        <v>-3737</v>
      </c>
      <c r="F50" s="121">
        <f t="shared" si="6"/>
        <v>-3800</v>
      </c>
      <c r="G50" s="88">
        <v>-950</v>
      </c>
      <c r="H50" s="88">
        <v>-950</v>
      </c>
      <c r="I50" s="88">
        <v>-950</v>
      </c>
      <c r="J50" s="88">
        <v>-950</v>
      </c>
      <c r="K50" s="135"/>
      <c r="L50" s="135"/>
      <c r="M50" s="135"/>
      <c r="N50" s="135"/>
      <c r="O50" s="135"/>
    </row>
    <row r="51" ht="18.75" customHeight="1" spans="1:15">
      <c r="A51" s="131" t="s">
        <v>211</v>
      </c>
      <c r="B51" s="8">
        <v>1018</v>
      </c>
      <c r="C51" s="88" t="s">
        <v>207</v>
      </c>
      <c r="D51" s="88" t="s">
        <v>207</v>
      </c>
      <c r="E51" s="88" t="s">
        <v>207</v>
      </c>
      <c r="F51" s="121"/>
      <c r="G51" s="88" t="s">
        <v>207</v>
      </c>
      <c r="H51" s="88" t="s">
        <v>207</v>
      </c>
      <c r="I51" s="88" t="s">
        <v>207</v>
      </c>
      <c r="J51" s="88" t="s">
        <v>207</v>
      </c>
      <c r="K51" s="207"/>
      <c r="L51" s="208"/>
      <c r="M51" s="208"/>
      <c r="N51" s="208"/>
      <c r="O51" s="209"/>
    </row>
    <row r="52" ht="18.75" customHeight="1" spans="1:15">
      <c r="A52" s="131" t="s">
        <v>212</v>
      </c>
      <c r="B52" s="8">
        <v>1019</v>
      </c>
      <c r="C52" s="88">
        <f>SUM(C53:C73)</f>
        <v>-1720</v>
      </c>
      <c r="D52" s="88">
        <f t="shared" ref="D52:E52" si="7">SUM(D53:D73)</f>
        <v>-1709</v>
      </c>
      <c r="E52" s="88">
        <f t="shared" si="7"/>
        <v>-2166</v>
      </c>
      <c r="F52" s="121">
        <f t="shared" si="6"/>
        <v>-1243</v>
      </c>
      <c r="G52" s="88">
        <f>SUM(G53:G73)</f>
        <v>-395</v>
      </c>
      <c r="H52" s="88">
        <f t="shared" ref="H52:J52" si="8">SUM(H53:H73)</f>
        <v>-313</v>
      </c>
      <c r="I52" s="88">
        <f t="shared" si="8"/>
        <v>-333</v>
      </c>
      <c r="J52" s="88">
        <f t="shared" si="8"/>
        <v>-202</v>
      </c>
      <c r="K52" s="135"/>
      <c r="L52" s="135"/>
      <c r="M52" s="135"/>
      <c r="N52" s="135"/>
      <c r="O52" s="135"/>
    </row>
    <row r="53" ht="18.75" customHeight="1" spans="1:15">
      <c r="A53" s="133" t="s">
        <v>213</v>
      </c>
      <c r="B53" s="8"/>
      <c r="C53" s="88">
        <v>-97</v>
      </c>
      <c r="D53" s="88">
        <v>-110</v>
      </c>
      <c r="E53" s="88">
        <v>-188</v>
      </c>
      <c r="F53" s="121">
        <f t="shared" si="6"/>
        <v>-190</v>
      </c>
      <c r="G53" s="88">
        <v>-40</v>
      </c>
      <c r="H53" s="88">
        <v>-50</v>
      </c>
      <c r="I53" s="88">
        <v>-60</v>
      </c>
      <c r="J53" s="88">
        <v>-40</v>
      </c>
      <c r="K53" s="135"/>
      <c r="L53" s="135"/>
      <c r="M53" s="135"/>
      <c r="N53" s="135"/>
      <c r="O53" s="135"/>
    </row>
    <row r="54" ht="18.75" customHeight="1" spans="1:15">
      <c r="A54" s="133" t="s">
        <v>214</v>
      </c>
      <c r="B54" s="8"/>
      <c r="C54" s="88">
        <v>-301</v>
      </c>
      <c r="D54" s="88">
        <v>-380</v>
      </c>
      <c r="E54" s="88">
        <v>-290</v>
      </c>
      <c r="F54" s="121">
        <f t="shared" si="6"/>
        <v>-350</v>
      </c>
      <c r="G54" s="88">
        <v>-110</v>
      </c>
      <c r="H54" s="88">
        <v>-55</v>
      </c>
      <c r="I54" s="88">
        <v>-45</v>
      </c>
      <c r="J54" s="88">
        <v>-140</v>
      </c>
      <c r="K54" s="135"/>
      <c r="L54" s="135"/>
      <c r="M54" s="135"/>
      <c r="N54" s="135"/>
      <c r="O54" s="135"/>
    </row>
    <row r="55" ht="18.75" customHeight="1" spans="1:15">
      <c r="A55" s="133" t="s">
        <v>215</v>
      </c>
      <c r="B55" s="8"/>
      <c r="C55" s="88">
        <v>-32</v>
      </c>
      <c r="D55" s="88">
        <v>-45</v>
      </c>
      <c r="E55" s="88">
        <v>-45</v>
      </c>
      <c r="F55" s="121">
        <f t="shared" si="6"/>
        <v>-45</v>
      </c>
      <c r="G55" s="88">
        <v>-10</v>
      </c>
      <c r="H55" s="88">
        <v>-10</v>
      </c>
      <c r="I55" s="88">
        <v>-15</v>
      </c>
      <c r="J55" s="88">
        <v>-10</v>
      </c>
      <c r="K55" s="135"/>
      <c r="L55" s="135"/>
      <c r="M55" s="135"/>
      <c r="N55" s="135"/>
      <c r="O55" s="135"/>
    </row>
    <row r="56" ht="18.75" customHeight="1" spans="1:15">
      <c r="A56" s="133" t="s">
        <v>216</v>
      </c>
      <c r="B56" s="8"/>
      <c r="C56" s="88"/>
      <c r="D56" s="88">
        <v>-5</v>
      </c>
      <c r="E56" s="88"/>
      <c r="F56" s="121">
        <f t="shared" si="6"/>
        <v>-5</v>
      </c>
      <c r="G56" s="88"/>
      <c r="H56" s="88">
        <v>-2</v>
      </c>
      <c r="I56" s="88">
        <v>-2</v>
      </c>
      <c r="J56" s="88">
        <v>-1</v>
      </c>
      <c r="K56" s="135"/>
      <c r="L56" s="135"/>
      <c r="M56" s="135"/>
      <c r="N56" s="135"/>
      <c r="O56" s="135"/>
    </row>
    <row r="57" ht="18.75" customHeight="1" spans="1:15">
      <c r="A57" s="133" t="s">
        <v>217</v>
      </c>
      <c r="B57" s="8"/>
      <c r="C57" s="88"/>
      <c r="D57" s="88"/>
      <c r="E57" s="88">
        <v>-8</v>
      </c>
      <c r="F57" s="121">
        <f t="shared" si="6"/>
        <v>0</v>
      </c>
      <c r="G57" s="88"/>
      <c r="H57" s="88"/>
      <c r="I57" s="88"/>
      <c r="J57" s="88"/>
      <c r="K57" s="135"/>
      <c r="L57" s="135"/>
      <c r="M57" s="135"/>
      <c r="N57" s="135"/>
      <c r="O57" s="135"/>
    </row>
    <row r="58" ht="18.75" customHeight="1" spans="1:15">
      <c r="A58" s="133" t="s">
        <v>218</v>
      </c>
      <c r="B58" s="8"/>
      <c r="C58" s="88">
        <v>-9</v>
      </c>
      <c r="D58" s="88">
        <v>-20</v>
      </c>
      <c r="E58" s="88">
        <v>-1</v>
      </c>
      <c r="F58" s="121">
        <f t="shared" si="6"/>
        <v>-5</v>
      </c>
      <c r="G58" s="88">
        <v>-1</v>
      </c>
      <c r="H58" s="88">
        <v>-1</v>
      </c>
      <c r="I58" s="88">
        <v>-1</v>
      </c>
      <c r="J58" s="88">
        <v>-2</v>
      </c>
      <c r="K58" s="135"/>
      <c r="L58" s="135"/>
      <c r="M58" s="135"/>
      <c r="N58" s="135"/>
      <c r="O58" s="135"/>
    </row>
    <row r="59" ht="18.75" customHeight="1" spans="1:15">
      <c r="A59" s="133" t="s">
        <v>219</v>
      </c>
      <c r="B59" s="8"/>
      <c r="C59" s="88">
        <v>-3</v>
      </c>
      <c r="D59" s="88"/>
      <c r="E59" s="88"/>
      <c r="F59" s="121">
        <f t="shared" si="6"/>
        <v>0</v>
      </c>
      <c r="G59" s="88"/>
      <c r="H59" s="88"/>
      <c r="I59" s="88"/>
      <c r="J59" s="88"/>
      <c r="K59" s="135"/>
      <c r="L59" s="135"/>
      <c r="M59" s="135"/>
      <c r="N59" s="135"/>
      <c r="O59" s="135"/>
    </row>
    <row r="60" ht="18.75" customHeight="1" spans="1:15">
      <c r="A60" s="133" t="s">
        <v>220</v>
      </c>
      <c r="B60" s="8"/>
      <c r="C60" s="88">
        <v>-1189</v>
      </c>
      <c r="D60" s="88">
        <v>-1020</v>
      </c>
      <c r="E60" s="88">
        <v>-1290</v>
      </c>
      <c r="F60" s="121">
        <f t="shared" si="6"/>
        <v>-220</v>
      </c>
      <c r="G60" s="88">
        <v>-220</v>
      </c>
      <c r="H60" s="88"/>
      <c r="I60" s="88"/>
      <c r="J60" s="88"/>
      <c r="K60" s="135"/>
      <c r="L60" s="135"/>
      <c r="M60" s="135"/>
      <c r="N60" s="135"/>
      <c r="O60" s="135"/>
    </row>
    <row r="61" ht="18.75" customHeight="1" spans="1:15">
      <c r="A61" s="133" t="s">
        <v>221</v>
      </c>
      <c r="B61" s="8"/>
      <c r="C61" s="88">
        <v>-38</v>
      </c>
      <c r="D61" s="88">
        <v>-25</v>
      </c>
      <c r="E61" s="88"/>
      <c r="F61" s="121">
        <f t="shared" si="6"/>
        <v>-30</v>
      </c>
      <c r="G61" s="88"/>
      <c r="H61" s="88">
        <v>-30</v>
      </c>
      <c r="I61" s="88"/>
      <c r="J61" s="88"/>
      <c r="K61" s="135"/>
      <c r="L61" s="135"/>
      <c r="M61" s="135"/>
      <c r="N61" s="135"/>
      <c r="O61" s="135"/>
    </row>
    <row r="62" ht="18.75" customHeight="1" spans="1:15">
      <c r="A62" s="133" t="s">
        <v>222</v>
      </c>
      <c r="B62" s="8"/>
      <c r="C62" s="88"/>
      <c r="D62" s="88">
        <v>-2</v>
      </c>
      <c r="E62" s="88"/>
      <c r="F62" s="121">
        <f t="shared" si="6"/>
        <v>-2</v>
      </c>
      <c r="G62" s="88"/>
      <c r="H62" s="88">
        <v>-1</v>
      </c>
      <c r="I62" s="88">
        <v>-1</v>
      </c>
      <c r="J62" s="88"/>
      <c r="K62" s="135"/>
      <c r="L62" s="135"/>
      <c r="M62" s="135"/>
      <c r="N62" s="135"/>
      <c r="O62" s="135"/>
    </row>
    <row r="63" ht="18.75" customHeight="1" spans="1:15">
      <c r="A63" s="133" t="s">
        <v>223</v>
      </c>
      <c r="B63" s="8"/>
      <c r="C63" s="88"/>
      <c r="D63" s="88">
        <v>-8</v>
      </c>
      <c r="E63" s="88"/>
      <c r="F63" s="121">
        <f t="shared" si="6"/>
        <v>0</v>
      </c>
      <c r="G63" s="88"/>
      <c r="H63" s="88"/>
      <c r="I63" s="88"/>
      <c r="J63" s="88"/>
      <c r="K63" s="135"/>
      <c r="L63" s="135"/>
      <c r="M63" s="135"/>
      <c r="N63" s="135"/>
      <c r="O63" s="135"/>
    </row>
    <row r="64" ht="18.75" customHeight="1" spans="1:15">
      <c r="A64" s="133" t="s">
        <v>224</v>
      </c>
      <c r="B64" s="8"/>
      <c r="C64" s="88"/>
      <c r="D64" s="88">
        <v>-30</v>
      </c>
      <c r="E64" s="88"/>
      <c r="F64" s="121">
        <f t="shared" si="6"/>
        <v>0</v>
      </c>
      <c r="G64" s="88"/>
      <c r="H64" s="88"/>
      <c r="I64" s="88"/>
      <c r="J64" s="88"/>
      <c r="K64" s="135"/>
      <c r="L64" s="135"/>
      <c r="M64" s="135"/>
      <c r="N64" s="135"/>
      <c r="O64" s="135"/>
    </row>
    <row r="65" ht="18.75" customHeight="1" spans="1:15">
      <c r="A65" s="133" t="s">
        <v>225</v>
      </c>
      <c r="B65" s="8"/>
      <c r="C65" s="88">
        <v>-6</v>
      </c>
      <c r="D65" s="88"/>
      <c r="E65" s="88"/>
      <c r="F65" s="121">
        <f t="shared" si="6"/>
        <v>0</v>
      </c>
      <c r="G65" s="88"/>
      <c r="H65" s="88"/>
      <c r="I65" s="88"/>
      <c r="J65" s="88"/>
      <c r="K65" s="135"/>
      <c r="L65" s="135"/>
      <c r="M65" s="135"/>
      <c r="N65" s="135"/>
      <c r="O65" s="135"/>
    </row>
    <row r="66" ht="18.75" customHeight="1" spans="1:15">
      <c r="A66" s="133" t="s">
        <v>226</v>
      </c>
      <c r="B66" s="8"/>
      <c r="C66" s="88">
        <v>-25</v>
      </c>
      <c r="D66" s="88"/>
      <c r="E66" s="88"/>
      <c r="F66" s="121">
        <f t="shared" si="6"/>
        <v>0</v>
      </c>
      <c r="G66" s="88"/>
      <c r="H66" s="88"/>
      <c r="I66" s="88"/>
      <c r="J66" s="88"/>
      <c r="K66" s="135"/>
      <c r="L66" s="135"/>
      <c r="M66" s="135"/>
      <c r="N66" s="135"/>
      <c r="O66" s="135"/>
    </row>
    <row r="67" ht="18.75" customHeight="1" spans="1:15">
      <c r="A67" s="133" t="s">
        <v>227</v>
      </c>
      <c r="B67" s="8"/>
      <c r="C67" s="88">
        <v>-12</v>
      </c>
      <c r="D67" s="88">
        <v>-20</v>
      </c>
      <c r="E67" s="88">
        <v>-15</v>
      </c>
      <c r="F67" s="121">
        <f t="shared" si="6"/>
        <v>-20</v>
      </c>
      <c r="G67" s="88">
        <v>-5</v>
      </c>
      <c r="H67" s="88">
        <v>-5</v>
      </c>
      <c r="I67" s="88">
        <v>-5</v>
      </c>
      <c r="J67" s="88">
        <v>-5</v>
      </c>
      <c r="K67" s="135"/>
      <c r="L67" s="135"/>
      <c r="M67" s="135"/>
      <c r="N67" s="135"/>
      <c r="O67" s="135"/>
    </row>
    <row r="68" ht="18.75" customHeight="1" spans="1:15">
      <c r="A68" s="133" t="s">
        <v>228</v>
      </c>
      <c r="B68" s="8"/>
      <c r="C68" s="88"/>
      <c r="D68" s="88">
        <v>-15</v>
      </c>
      <c r="E68" s="88"/>
      <c r="F68" s="121">
        <f t="shared" si="6"/>
        <v>0</v>
      </c>
      <c r="G68" s="88"/>
      <c r="H68" s="88"/>
      <c r="I68" s="88"/>
      <c r="J68" s="88"/>
      <c r="K68" s="135"/>
      <c r="L68" s="135"/>
      <c r="M68" s="135"/>
      <c r="N68" s="135"/>
      <c r="O68" s="135"/>
    </row>
    <row r="69" ht="18.75" customHeight="1" spans="1:15">
      <c r="A69" s="133" t="s">
        <v>229</v>
      </c>
      <c r="B69" s="8"/>
      <c r="C69" s="88"/>
      <c r="D69" s="88">
        <v>-10</v>
      </c>
      <c r="E69" s="88">
        <v>-10</v>
      </c>
      <c r="F69" s="121">
        <f t="shared" si="6"/>
        <v>-10</v>
      </c>
      <c r="G69" s="88">
        <v>-2</v>
      </c>
      <c r="H69" s="88">
        <v>-4</v>
      </c>
      <c r="I69" s="88">
        <v>-2</v>
      </c>
      <c r="J69" s="88">
        <v>-2</v>
      </c>
      <c r="K69" s="135"/>
      <c r="L69" s="135"/>
      <c r="M69" s="135"/>
      <c r="N69" s="135"/>
      <c r="O69" s="135"/>
    </row>
    <row r="70" ht="18.75" customHeight="1" spans="1:15">
      <c r="A70" s="133" t="s">
        <v>230</v>
      </c>
      <c r="B70" s="8"/>
      <c r="C70" s="88"/>
      <c r="D70" s="88">
        <v>-1</v>
      </c>
      <c r="E70" s="88"/>
      <c r="F70" s="121">
        <f t="shared" si="6"/>
        <v>-1</v>
      </c>
      <c r="G70" s="88"/>
      <c r="H70" s="88">
        <v>-1</v>
      </c>
      <c r="I70" s="88"/>
      <c r="J70" s="88"/>
      <c r="K70" s="135"/>
      <c r="L70" s="135"/>
      <c r="M70" s="135"/>
      <c r="N70" s="135"/>
      <c r="O70" s="135"/>
    </row>
    <row r="71" ht="18.75" customHeight="1" spans="1:15">
      <c r="A71" s="133" t="s">
        <v>231</v>
      </c>
      <c r="B71" s="8"/>
      <c r="C71" s="88"/>
      <c r="D71" s="88"/>
      <c r="E71" s="88">
        <v>-304</v>
      </c>
      <c r="F71" s="121">
        <f t="shared" si="6"/>
        <v>-350</v>
      </c>
      <c r="G71" s="88"/>
      <c r="H71" s="88">
        <v>-150</v>
      </c>
      <c r="I71" s="88">
        <v>-200</v>
      </c>
      <c r="J71" s="88"/>
      <c r="K71" s="135"/>
      <c r="L71" s="135"/>
      <c r="M71" s="135"/>
      <c r="N71" s="135"/>
      <c r="O71" s="135"/>
    </row>
    <row r="72" ht="18.75" customHeight="1" spans="1:15">
      <c r="A72" s="133" t="s">
        <v>232</v>
      </c>
      <c r="B72" s="8"/>
      <c r="C72" s="88">
        <v>-5</v>
      </c>
      <c r="D72" s="88">
        <v>-15</v>
      </c>
      <c r="E72" s="88">
        <v>-15</v>
      </c>
      <c r="F72" s="121">
        <f t="shared" si="6"/>
        <v>-15</v>
      </c>
      <c r="G72" s="88">
        <v>-7</v>
      </c>
      <c r="H72" s="88">
        <v>-4</v>
      </c>
      <c r="I72" s="88">
        <v>-2</v>
      </c>
      <c r="J72" s="88">
        <v>-2</v>
      </c>
      <c r="K72" s="135"/>
      <c r="L72" s="135"/>
      <c r="M72" s="135"/>
      <c r="N72" s="135"/>
      <c r="O72" s="135"/>
    </row>
    <row r="73" ht="18.75" customHeight="1" spans="1:15">
      <c r="A73" s="133" t="s">
        <v>233</v>
      </c>
      <c r="B73" s="8"/>
      <c r="C73" s="88">
        <v>-3</v>
      </c>
      <c r="D73" s="88">
        <v>-3</v>
      </c>
      <c r="E73" s="88"/>
      <c r="F73" s="121">
        <f t="shared" si="6"/>
        <v>0</v>
      </c>
      <c r="G73" s="88"/>
      <c r="H73" s="88"/>
      <c r="I73" s="88"/>
      <c r="J73" s="88"/>
      <c r="K73" s="135"/>
      <c r="L73" s="135"/>
      <c r="M73" s="135"/>
      <c r="N73" s="135"/>
      <c r="O73" s="135"/>
    </row>
    <row r="74" ht="18.75" customHeight="1" spans="1:15">
      <c r="A74" s="134" t="s">
        <v>234</v>
      </c>
      <c r="B74" s="135">
        <v>1020</v>
      </c>
      <c r="C74" s="66">
        <f>SUM(C32,C43)</f>
        <v>3860</v>
      </c>
      <c r="D74" s="66">
        <f t="shared" ref="D74:J74" si="9">SUM(D32,D43)</f>
        <v>3132</v>
      </c>
      <c r="E74" s="66">
        <f t="shared" si="9"/>
        <v>3567</v>
      </c>
      <c r="F74" s="66">
        <f t="shared" si="9"/>
        <v>4255</v>
      </c>
      <c r="G74" s="66">
        <f t="shared" si="9"/>
        <v>490</v>
      </c>
      <c r="H74" s="66">
        <f t="shared" si="9"/>
        <v>1217</v>
      </c>
      <c r="I74" s="66">
        <f t="shared" si="9"/>
        <v>1627</v>
      </c>
      <c r="J74" s="66">
        <f t="shared" si="9"/>
        <v>921</v>
      </c>
      <c r="K74" s="135"/>
      <c r="L74" s="135"/>
      <c r="M74" s="135"/>
      <c r="N74" s="135"/>
      <c r="O74" s="135"/>
    </row>
    <row r="75" s="178" customFormat="1" ht="18.75" customHeight="1" spans="1:15">
      <c r="A75" s="134" t="s">
        <v>235</v>
      </c>
      <c r="B75" s="135">
        <v>1030</v>
      </c>
      <c r="C75" s="120">
        <f>SUM(C76:C95,C97)</f>
        <v>-5562</v>
      </c>
      <c r="D75" s="120">
        <f>SUM(D76:D95,D97)</f>
        <v>-6617</v>
      </c>
      <c r="E75" s="120">
        <f>SUM(E76:E95,E97)</f>
        <v>-6283</v>
      </c>
      <c r="F75" s="120">
        <f t="shared" si="6"/>
        <v>-7112</v>
      </c>
      <c r="G75" s="120">
        <f>SUM(G76:G95,G97)</f>
        <v>-1755</v>
      </c>
      <c r="H75" s="120">
        <f>SUM(H76:H95,H97)</f>
        <v>-1784</v>
      </c>
      <c r="I75" s="120">
        <f>SUM(I76:I95,I97)</f>
        <v>-1768</v>
      </c>
      <c r="J75" s="120">
        <f>SUM(J76:J95,J97)</f>
        <v>-1805</v>
      </c>
      <c r="K75" s="135"/>
      <c r="L75" s="135"/>
      <c r="M75" s="135"/>
      <c r="N75" s="135"/>
      <c r="O75" s="135"/>
    </row>
    <row r="76" ht="18.75" customHeight="1" spans="1:15">
      <c r="A76" s="131" t="s">
        <v>236</v>
      </c>
      <c r="B76" s="136">
        <v>1031</v>
      </c>
      <c r="C76" s="88">
        <v>-404</v>
      </c>
      <c r="D76" s="88">
        <v>-485</v>
      </c>
      <c r="E76" s="88">
        <v>-300</v>
      </c>
      <c r="F76" s="121">
        <f t="shared" si="6"/>
        <v>-382</v>
      </c>
      <c r="G76" s="88">
        <v>-100</v>
      </c>
      <c r="H76" s="88">
        <v>-100</v>
      </c>
      <c r="I76" s="88">
        <v>-100</v>
      </c>
      <c r="J76" s="88">
        <v>-82</v>
      </c>
      <c r="K76" s="135"/>
      <c r="L76" s="135"/>
      <c r="M76" s="135"/>
      <c r="N76" s="135"/>
      <c r="O76" s="135"/>
    </row>
    <row r="77" ht="18.75" customHeight="1" spans="1:15">
      <c r="A77" s="131" t="s">
        <v>237</v>
      </c>
      <c r="B77" s="136">
        <v>1032</v>
      </c>
      <c r="C77" s="88">
        <v>-9</v>
      </c>
      <c r="D77" s="88">
        <v>-15</v>
      </c>
      <c r="E77" s="88">
        <v>-11</v>
      </c>
      <c r="F77" s="121">
        <f t="shared" si="6"/>
        <v>-24</v>
      </c>
      <c r="G77" s="88">
        <v>-6</v>
      </c>
      <c r="H77" s="88">
        <v>-6</v>
      </c>
      <c r="I77" s="88">
        <v>-6</v>
      </c>
      <c r="J77" s="88">
        <v>-6</v>
      </c>
      <c r="K77" s="135"/>
      <c r="L77" s="135"/>
      <c r="M77" s="135"/>
      <c r="N77" s="135"/>
      <c r="O77" s="135"/>
    </row>
    <row r="78" ht="18.75" customHeight="1" spans="1:15">
      <c r="A78" s="131" t="s">
        <v>238</v>
      </c>
      <c r="B78" s="136">
        <v>1033</v>
      </c>
      <c r="C78" s="88" t="s">
        <v>207</v>
      </c>
      <c r="D78" s="88" t="s">
        <v>207</v>
      </c>
      <c r="E78" s="88" t="s">
        <v>207</v>
      </c>
      <c r="F78" s="121">
        <f t="shared" si="6"/>
        <v>0</v>
      </c>
      <c r="G78" s="88" t="s">
        <v>207</v>
      </c>
      <c r="H78" s="88" t="s">
        <v>207</v>
      </c>
      <c r="I78" s="88" t="s">
        <v>207</v>
      </c>
      <c r="J78" s="88" t="s">
        <v>207</v>
      </c>
      <c r="K78" s="135"/>
      <c r="L78" s="135"/>
      <c r="M78" s="135"/>
      <c r="N78" s="135"/>
      <c r="O78" s="135"/>
    </row>
    <row r="79" ht="18.75" customHeight="1" spans="1:15">
      <c r="A79" s="131" t="s">
        <v>239</v>
      </c>
      <c r="B79" s="136">
        <v>1034</v>
      </c>
      <c r="C79" s="88">
        <v>-10</v>
      </c>
      <c r="D79" s="88">
        <v>-14</v>
      </c>
      <c r="E79" s="88">
        <v>-12</v>
      </c>
      <c r="F79" s="121">
        <f t="shared" si="6"/>
        <v>-20</v>
      </c>
      <c r="G79" s="88">
        <v>-10</v>
      </c>
      <c r="H79" s="88">
        <v>-10</v>
      </c>
      <c r="I79" s="88" t="s">
        <v>207</v>
      </c>
      <c r="J79" s="88" t="s">
        <v>207</v>
      </c>
      <c r="K79" s="135"/>
      <c r="L79" s="135"/>
      <c r="M79" s="135"/>
      <c r="N79" s="135"/>
      <c r="O79" s="135"/>
    </row>
    <row r="80" ht="18.75" customHeight="1" spans="1:15">
      <c r="A80" s="131" t="s">
        <v>240</v>
      </c>
      <c r="B80" s="136">
        <v>1035</v>
      </c>
      <c r="C80" s="88" t="s">
        <v>207</v>
      </c>
      <c r="D80" s="88" t="s">
        <v>207</v>
      </c>
      <c r="E80" s="88" t="s">
        <v>207</v>
      </c>
      <c r="F80" s="121">
        <f t="shared" si="6"/>
        <v>0</v>
      </c>
      <c r="G80" s="88" t="s">
        <v>207</v>
      </c>
      <c r="H80" s="88" t="s">
        <v>207</v>
      </c>
      <c r="I80" s="88" t="s">
        <v>207</v>
      </c>
      <c r="J80" s="88" t="s">
        <v>207</v>
      </c>
      <c r="K80" s="135"/>
      <c r="L80" s="135"/>
      <c r="M80" s="135"/>
      <c r="N80" s="135"/>
      <c r="O80" s="135"/>
    </row>
    <row r="81" ht="18.75" customHeight="1" spans="1:15">
      <c r="A81" s="131" t="s">
        <v>241</v>
      </c>
      <c r="B81" s="136">
        <v>1036</v>
      </c>
      <c r="C81" s="88" t="s">
        <v>207</v>
      </c>
      <c r="D81" s="88" t="s">
        <v>207</v>
      </c>
      <c r="E81" s="88" t="s">
        <v>207</v>
      </c>
      <c r="F81" s="121">
        <f t="shared" si="6"/>
        <v>0</v>
      </c>
      <c r="G81" s="88" t="s">
        <v>207</v>
      </c>
      <c r="H81" s="88" t="s">
        <v>207</v>
      </c>
      <c r="I81" s="88" t="s">
        <v>207</v>
      </c>
      <c r="J81" s="88" t="s">
        <v>207</v>
      </c>
      <c r="K81" s="135"/>
      <c r="L81" s="135"/>
      <c r="M81" s="135"/>
      <c r="N81" s="135"/>
      <c r="O81" s="135"/>
    </row>
    <row r="82" ht="18.75" customHeight="1" spans="1:15">
      <c r="A82" s="131" t="s">
        <v>242</v>
      </c>
      <c r="B82" s="136">
        <v>1037</v>
      </c>
      <c r="C82" s="88">
        <v>-8</v>
      </c>
      <c r="D82" s="88">
        <v>-13</v>
      </c>
      <c r="E82" s="88">
        <v>-9</v>
      </c>
      <c r="F82" s="121">
        <f t="shared" si="6"/>
        <v>-10</v>
      </c>
      <c r="G82" s="88">
        <v>-3</v>
      </c>
      <c r="H82" s="88">
        <v>-3</v>
      </c>
      <c r="I82" s="88">
        <v>-2</v>
      </c>
      <c r="J82" s="88">
        <v>-2</v>
      </c>
      <c r="K82" s="135"/>
      <c r="L82" s="135"/>
      <c r="M82" s="135"/>
      <c r="N82" s="135"/>
      <c r="O82" s="135"/>
    </row>
    <row r="83" ht="18.75" customHeight="1" spans="1:15">
      <c r="A83" s="131" t="s">
        <v>243</v>
      </c>
      <c r="B83" s="136">
        <v>1038</v>
      </c>
      <c r="C83" s="88">
        <v>-2754</v>
      </c>
      <c r="D83" s="88">
        <v>-3000</v>
      </c>
      <c r="E83" s="88">
        <v>-3100</v>
      </c>
      <c r="F83" s="121">
        <f t="shared" si="6"/>
        <v>-3300</v>
      </c>
      <c r="G83" s="88">
        <v>-825</v>
      </c>
      <c r="H83" s="88">
        <v>-825</v>
      </c>
      <c r="I83" s="88">
        <v>-825</v>
      </c>
      <c r="J83" s="88">
        <v>-825</v>
      </c>
      <c r="K83" s="135"/>
      <c r="L83" s="135"/>
      <c r="M83" s="135"/>
      <c r="N83" s="135"/>
      <c r="O83" s="135"/>
    </row>
    <row r="84" ht="18.75" customHeight="1" spans="1:15">
      <c r="A84" s="131" t="s">
        <v>244</v>
      </c>
      <c r="B84" s="136">
        <v>1039</v>
      </c>
      <c r="C84" s="88">
        <v>-581</v>
      </c>
      <c r="D84" s="88">
        <v>-570</v>
      </c>
      <c r="E84" s="88">
        <v>-682</v>
      </c>
      <c r="F84" s="121">
        <f t="shared" si="6"/>
        <v>-726</v>
      </c>
      <c r="G84" s="88">
        <v>-180</v>
      </c>
      <c r="H84" s="88">
        <v>-180</v>
      </c>
      <c r="I84" s="88">
        <v>-180</v>
      </c>
      <c r="J84" s="88">
        <v>-186</v>
      </c>
      <c r="K84" s="135"/>
      <c r="L84" s="135"/>
      <c r="M84" s="135"/>
      <c r="N84" s="135"/>
      <c r="O84" s="135"/>
    </row>
    <row r="85" ht="36" spans="1:15">
      <c r="A85" s="131" t="s">
        <v>245</v>
      </c>
      <c r="B85" s="136">
        <v>1040</v>
      </c>
      <c r="C85" s="88">
        <v>-177</v>
      </c>
      <c r="D85" s="88">
        <v>-350</v>
      </c>
      <c r="E85" s="88">
        <v>-160</v>
      </c>
      <c r="F85" s="121">
        <f t="shared" si="6"/>
        <v>-350</v>
      </c>
      <c r="G85" s="88">
        <v>-50</v>
      </c>
      <c r="H85" s="88">
        <v>-100</v>
      </c>
      <c r="I85" s="88">
        <v>-100</v>
      </c>
      <c r="J85" s="88">
        <v>-100</v>
      </c>
      <c r="K85" s="135"/>
      <c r="L85" s="135"/>
      <c r="M85" s="135"/>
      <c r="N85" s="135"/>
      <c r="O85" s="135"/>
    </row>
    <row r="86" ht="36" spans="1:15">
      <c r="A86" s="131" t="s">
        <v>246</v>
      </c>
      <c r="B86" s="136">
        <v>1041</v>
      </c>
      <c r="C86" s="88" t="s">
        <v>207</v>
      </c>
      <c r="D86" s="88" t="s">
        <v>207</v>
      </c>
      <c r="E86" s="88" t="s">
        <v>207</v>
      </c>
      <c r="F86" s="121">
        <f t="shared" si="6"/>
        <v>0</v>
      </c>
      <c r="G86" s="88" t="s">
        <v>207</v>
      </c>
      <c r="H86" s="88" t="s">
        <v>207</v>
      </c>
      <c r="I86" s="88" t="s">
        <v>207</v>
      </c>
      <c r="J86" s="88" t="s">
        <v>207</v>
      </c>
      <c r="K86" s="135"/>
      <c r="L86" s="135"/>
      <c r="M86" s="135"/>
      <c r="N86" s="135"/>
      <c r="O86" s="135"/>
    </row>
    <row r="87" ht="18.75" customHeight="1" spans="1:15">
      <c r="A87" s="131" t="s">
        <v>247</v>
      </c>
      <c r="B87" s="136">
        <v>1042</v>
      </c>
      <c r="C87" s="88" t="s">
        <v>207</v>
      </c>
      <c r="D87" s="88" t="s">
        <v>207</v>
      </c>
      <c r="E87" s="88" t="s">
        <v>207</v>
      </c>
      <c r="F87" s="121">
        <f t="shared" si="6"/>
        <v>0</v>
      </c>
      <c r="G87" s="88" t="s">
        <v>207</v>
      </c>
      <c r="H87" s="88" t="s">
        <v>207</v>
      </c>
      <c r="I87" s="88" t="s">
        <v>207</v>
      </c>
      <c r="J87" s="88" t="s">
        <v>207</v>
      </c>
      <c r="K87" s="135"/>
      <c r="L87" s="135"/>
      <c r="M87" s="135"/>
      <c r="N87" s="135"/>
      <c r="O87" s="135"/>
    </row>
    <row r="88" ht="18.75" customHeight="1" spans="1:15">
      <c r="A88" s="131" t="s">
        <v>248</v>
      </c>
      <c r="B88" s="136">
        <v>1043</v>
      </c>
      <c r="C88" s="88" t="s">
        <v>207</v>
      </c>
      <c r="D88" s="88" t="s">
        <v>207</v>
      </c>
      <c r="E88" s="88" t="s">
        <v>207</v>
      </c>
      <c r="F88" s="121">
        <f t="shared" si="6"/>
        <v>0</v>
      </c>
      <c r="G88" s="88" t="s">
        <v>207</v>
      </c>
      <c r="H88" s="88" t="s">
        <v>207</v>
      </c>
      <c r="I88" s="88" t="s">
        <v>207</v>
      </c>
      <c r="J88" s="88" t="s">
        <v>207</v>
      </c>
      <c r="K88" s="135"/>
      <c r="L88" s="135"/>
      <c r="M88" s="135"/>
      <c r="N88" s="135"/>
      <c r="O88" s="135"/>
    </row>
    <row r="89" ht="18.75" customHeight="1" spans="1:15">
      <c r="A89" s="131" t="s">
        <v>249</v>
      </c>
      <c r="B89" s="136">
        <v>1044</v>
      </c>
      <c r="C89" s="88" t="s">
        <v>207</v>
      </c>
      <c r="D89" s="88" t="s">
        <v>207</v>
      </c>
      <c r="E89" s="88" t="s">
        <v>207</v>
      </c>
      <c r="F89" s="121">
        <f t="shared" si="6"/>
        <v>0</v>
      </c>
      <c r="G89" s="88" t="s">
        <v>207</v>
      </c>
      <c r="H89" s="88" t="s">
        <v>207</v>
      </c>
      <c r="I89" s="88" t="s">
        <v>207</v>
      </c>
      <c r="J89" s="88" t="s">
        <v>207</v>
      </c>
      <c r="K89" s="135"/>
      <c r="L89" s="135"/>
      <c r="M89" s="135"/>
      <c r="N89" s="135"/>
      <c r="O89" s="135"/>
    </row>
    <row r="90" ht="18.75" customHeight="1" spans="1:15">
      <c r="A90" s="131" t="s">
        <v>250</v>
      </c>
      <c r="B90" s="136">
        <v>1045</v>
      </c>
      <c r="C90" s="88">
        <v>0</v>
      </c>
      <c r="D90" s="88">
        <v>-6</v>
      </c>
      <c r="E90" s="88">
        <v>-9</v>
      </c>
      <c r="F90" s="121">
        <f t="shared" si="6"/>
        <v>-10</v>
      </c>
      <c r="G90" s="88">
        <v>-2</v>
      </c>
      <c r="H90" s="88">
        <v>-2</v>
      </c>
      <c r="I90" s="88">
        <v>-2</v>
      </c>
      <c r="J90" s="88">
        <v>-4</v>
      </c>
      <c r="K90" s="135"/>
      <c r="L90" s="135"/>
      <c r="M90" s="135"/>
      <c r="N90" s="135"/>
      <c r="O90" s="135"/>
    </row>
    <row r="91" ht="18.75" customHeight="1" spans="1:15">
      <c r="A91" s="131" t="s">
        <v>251</v>
      </c>
      <c r="B91" s="136">
        <v>1046</v>
      </c>
      <c r="C91" s="88">
        <v>-81</v>
      </c>
      <c r="D91" s="88">
        <v>-2</v>
      </c>
      <c r="E91" s="88">
        <v>-8</v>
      </c>
      <c r="F91" s="121">
        <f t="shared" si="6"/>
        <v>-10</v>
      </c>
      <c r="G91" s="88" t="s">
        <v>207</v>
      </c>
      <c r="H91" s="88">
        <v>-10</v>
      </c>
      <c r="I91" s="88" t="s">
        <v>207</v>
      </c>
      <c r="J91" s="88" t="s">
        <v>207</v>
      </c>
      <c r="K91" s="135"/>
      <c r="L91" s="135"/>
      <c r="M91" s="135"/>
      <c r="N91" s="135"/>
      <c r="O91" s="135"/>
    </row>
    <row r="92" ht="18.75" customHeight="1" spans="1:15">
      <c r="A92" s="131" t="s">
        <v>252</v>
      </c>
      <c r="B92" s="136">
        <v>1047</v>
      </c>
      <c r="C92" s="88" t="s">
        <v>207</v>
      </c>
      <c r="D92" s="88" t="s">
        <v>207</v>
      </c>
      <c r="E92" s="88" t="s">
        <v>207</v>
      </c>
      <c r="F92" s="121">
        <f t="shared" si="6"/>
        <v>0</v>
      </c>
      <c r="G92" s="88" t="s">
        <v>207</v>
      </c>
      <c r="H92" s="88" t="s">
        <v>207</v>
      </c>
      <c r="I92" s="88" t="s">
        <v>207</v>
      </c>
      <c r="J92" s="88" t="s">
        <v>207</v>
      </c>
      <c r="K92" s="135"/>
      <c r="L92" s="135"/>
      <c r="M92" s="135"/>
      <c r="N92" s="135"/>
      <c r="O92" s="135"/>
    </row>
    <row r="93" ht="18.75" customHeight="1" spans="1:15">
      <c r="A93" s="131" t="s">
        <v>217</v>
      </c>
      <c r="B93" s="136">
        <v>1048</v>
      </c>
      <c r="C93" s="88" t="s">
        <v>207</v>
      </c>
      <c r="D93" s="88">
        <v>-1</v>
      </c>
      <c r="E93" s="88" t="s">
        <v>207</v>
      </c>
      <c r="F93" s="121">
        <f t="shared" si="6"/>
        <v>-1</v>
      </c>
      <c r="G93" s="88" t="s">
        <v>207</v>
      </c>
      <c r="H93" s="88">
        <v>-1</v>
      </c>
      <c r="I93" s="88" t="s">
        <v>207</v>
      </c>
      <c r="J93" s="88" t="s">
        <v>207</v>
      </c>
      <c r="K93" s="135"/>
      <c r="L93" s="135"/>
      <c r="M93" s="135"/>
      <c r="N93" s="135"/>
      <c r="O93" s="135"/>
    </row>
    <row r="94" ht="18.75" customHeight="1" spans="1:15">
      <c r="A94" s="131" t="s">
        <v>253</v>
      </c>
      <c r="B94" s="136">
        <v>1049</v>
      </c>
      <c r="C94" s="88" t="s">
        <v>207</v>
      </c>
      <c r="D94" s="88" t="s">
        <v>207</v>
      </c>
      <c r="E94" s="88" t="s">
        <v>207</v>
      </c>
      <c r="F94" s="121">
        <f t="shared" si="6"/>
        <v>0</v>
      </c>
      <c r="G94" s="88" t="s">
        <v>207</v>
      </c>
      <c r="H94" s="88" t="s">
        <v>207</v>
      </c>
      <c r="I94" s="88" t="s">
        <v>207</v>
      </c>
      <c r="J94" s="88" t="s">
        <v>207</v>
      </c>
      <c r="K94" s="135"/>
      <c r="L94" s="135"/>
      <c r="M94" s="135"/>
      <c r="N94" s="135"/>
      <c r="O94" s="135"/>
    </row>
    <row r="95" ht="36" spans="1:15">
      <c r="A95" s="131" t="s">
        <v>254</v>
      </c>
      <c r="B95" s="136">
        <v>1050</v>
      </c>
      <c r="C95" s="88" t="s">
        <v>207</v>
      </c>
      <c r="D95" s="88" t="s">
        <v>207</v>
      </c>
      <c r="E95" s="88" t="s">
        <v>207</v>
      </c>
      <c r="F95" s="121">
        <f t="shared" si="6"/>
        <v>0</v>
      </c>
      <c r="G95" s="88" t="s">
        <v>207</v>
      </c>
      <c r="H95" s="88" t="s">
        <v>207</v>
      </c>
      <c r="I95" s="88" t="s">
        <v>207</v>
      </c>
      <c r="J95" s="88" t="s">
        <v>207</v>
      </c>
      <c r="K95" s="135"/>
      <c r="L95" s="135"/>
      <c r="M95" s="135"/>
      <c r="N95" s="135"/>
      <c r="O95" s="135"/>
    </row>
    <row r="96" ht="18.75" customHeight="1" spans="1:15">
      <c r="A96" s="131" t="s">
        <v>255</v>
      </c>
      <c r="B96" s="136" t="s">
        <v>256</v>
      </c>
      <c r="C96" s="88" t="s">
        <v>207</v>
      </c>
      <c r="D96" s="88" t="s">
        <v>207</v>
      </c>
      <c r="E96" s="88" t="s">
        <v>207</v>
      </c>
      <c r="F96" s="121">
        <f t="shared" si="6"/>
        <v>0</v>
      </c>
      <c r="G96" s="88" t="s">
        <v>207</v>
      </c>
      <c r="H96" s="88" t="s">
        <v>207</v>
      </c>
      <c r="I96" s="88" t="s">
        <v>207</v>
      </c>
      <c r="J96" s="88" t="s">
        <v>207</v>
      </c>
      <c r="K96" s="135"/>
      <c r="L96" s="135"/>
      <c r="M96" s="135"/>
      <c r="N96" s="135"/>
      <c r="O96" s="135"/>
    </row>
    <row r="97" ht="18.75" customHeight="1" spans="1:15">
      <c r="A97" s="131" t="s">
        <v>257</v>
      </c>
      <c r="B97" s="136">
        <v>1051</v>
      </c>
      <c r="C97" s="88">
        <f>SUM(C98:C112)</f>
        <v>-1538</v>
      </c>
      <c r="D97" s="88">
        <f t="shared" ref="D97:G97" si="10">SUM(D98:D112)</f>
        <v>-2161</v>
      </c>
      <c r="E97" s="88">
        <f t="shared" si="10"/>
        <v>-1992</v>
      </c>
      <c r="F97" s="121">
        <f t="shared" si="6"/>
        <v>-2279</v>
      </c>
      <c r="G97" s="88">
        <f t="shared" si="10"/>
        <v>-579</v>
      </c>
      <c r="H97" s="88">
        <f t="shared" ref="H97" si="11">SUM(H98:H112)</f>
        <v>-547</v>
      </c>
      <c r="I97" s="88">
        <f t="shared" ref="I97" si="12">SUM(I98:I112)</f>
        <v>-553</v>
      </c>
      <c r="J97" s="88">
        <f t="shared" ref="J97" si="13">SUM(J98:J112)</f>
        <v>-600</v>
      </c>
      <c r="K97" s="135"/>
      <c r="L97" s="135"/>
      <c r="M97" s="135"/>
      <c r="N97" s="135"/>
      <c r="O97" s="135"/>
    </row>
    <row r="98" ht="18.75" customHeight="1" spans="1:15">
      <c r="A98" s="133" t="s">
        <v>258</v>
      </c>
      <c r="B98" s="136"/>
      <c r="C98" s="88"/>
      <c r="D98" s="88">
        <v>-2</v>
      </c>
      <c r="E98" s="88"/>
      <c r="F98" s="121">
        <f t="shared" si="6"/>
        <v>-2</v>
      </c>
      <c r="G98" s="88">
        <v>-1</v>
      </c>
      <c r="H98" s="88">
        <v>-1</v>
      </c>
      <c r="I98" s="88"/>
      <c r="J98" s="88"/>
      <c r="K98" s="135"/>
      <c r="L98" s="135"/>
      <c r="M98" s="135"/>
      <c r="N98" s="135"/>
      <c r="O98" s="135"/>
    </row>
    <row r="99" ht="18.75" customHeight="1" spans="1:15">
      <c r="A99" s="133" t="s">
        <v>259</v>
      </c>
      <c r="B99" s="136"/>
      <c r="C99" s="88">
        <v>-1159</v>
      </c>
      <c r="D99" s="88">
        <v>-1600</v>
      </c>
      <c r="E99" s="88">
        <v>-1450</v>
      </c>
      <c r="F99" s="121">
        <f t="shared" si="6"/>
        <v>-1600</v>
      </c>
      <c r="G99" s="88">
        <v>-400</v>
      </c>
      <c r="H99" s="88">
        <v>-400</v>
      </c>
      <c r="I99" s="88">
        <v>-400</v>
      </c>
      <c r="J99" s="88">
        <v>-400</v>
      </c>
      <c r="K99" s="135"/>
      <c r="L99" s="135"/>
      <c r="M99" s="135"/>
      <c r="N99" s="135"/>
      <c r="O99" s="135"/>
    </row>
    <row r="100" ht="18.75" customHeight="1" spans="1:15">
      <c r="A100" s="133" t="s">
        <v>260</v>
      </c>
      <c r="B100" s="136"/>
      <c r="C100" s="88">
        <v>-28</v>
      </c>
      <c r="D100" s="88">
        <v>-35</v>
      </c>
      <c r="E100" s="88">
        <v>-30</v>
      </c>
      <c r="F100" s="121">
        <f t="shared" si="6"/>
        <v>-40</v>
      </c>
      <c r="G100" s="88">
        <v>-10</v>
      </c>
      <c r="H100" s="88">
        <v>-10</v>
      </c>
      <c r="I100" s="88">
        <v>-10</v>
      </c>
      <c r="J100" s="88">
        <v>-10</v>
      </c>
      <c r="K100" s="135"/>
      <c r="L100" s="135"/>
      <c r="M100" s="135"/>
      <c r="N100" s="135"/>
      <c r="O100" s="135"/>
    </row>
    <row r="101" ht="18.75" customHeight="1" spans="1:15">
      <c r="A101" s="133" t="s">
        <v>214</v>
      </c>
      <c r="B101" s="136"/>
      <c r="C101" s="88">
        <v>-152</v>
      </c>
      <c r="D101" s="88">
        <v>-187</v>
      </c>
      <c r="E101" s="88">
        <v>-187</v>
      </c>
      <c r="F101" s="121">
        <f t="shared" si="6"/>
        <v>-200</v>
      </c>
      <c r="G101" s="88">
        <v>-65</v>
      </c>
      <c r="H101" s="88">
        <v>-30</v>
      </c>
      <c r="I101" s="88">
        <v>-30</v>
      </c>
      <c r="J101" s="88">
        <v>-75</v>
      </c>
      <c r="K101" s="135"/>
      <c r="L101" s="135"/>
      <c r="M101" s="135"/>
      <c r="N101" s="135"/>
      <c r="O101" s="135"/>
    </row>
    <row r="102" ht="18.75" customHeight="1" spans="1:15">
      <c r="A102" s="133" t="s">
        <v>261</v>
      </c>
      <c r="B102" s="136"/>
      <c r="C102" s="88">
        <v>-8</v>
      </c>
      <c r="D102" s="88">
        <v>-10</v>
      </c>
      <c r="E102" s="88">
        <v>-5</v>
      </c>
      <c r="F102" s="121">
        <f t="shared" si="6"/>
        <v>-10</v>
      </c>
      <c r="G102" s="88">
        <v>-3</v>
      </c>
      <c r="H102" s="88">
        <v>-2</v>
      </c>
      <c r="I102" s="88">
        <v>-3</v>
      </c>
      <c r="J102" s="88">
        <v>-2</v>
      </c>
      <c r="K102" s="135"/>
      <c r="L102" s="135"/>
      <c r="M102" s="135"/>
      <c r="N102" s="135"/>
      <c r="O102" s="135"/>
    </row>
    <row r="103" ht="18.75" customHeight="1" spans="1:15">
      <c r="A103" s="133" t="s">
        <v>262</v>
      </c>
      <c r="B103" s="136"/>
      <c r="C103" s="88">
        <v>-71</v>
      </c>
      <c r="D103" s="88">
        <v>-120</v>
      </c>
      <c r="E103" s="88">
        <v>-100</v>
      </c>
      <c r="F103" s="121">
        <f t="shared" si="6"/>
        <v>-120</v>
      </c>
      <c r="G103" s="88">
        <v>-30</v>
      </c>
      <c r="H103" s="88">
        <v>-30</v>
      </c>
      <c r="I103" s="88">
        <v>-30</v>
      </c>
      <c r="J103" s="88">
        <v>-30</v>
      </c>
      <c r="K103" s="135"/>
      <c r="L103" s="135"/>
      <c r="M103" s="135"/>
      <c r="N103" s="135"/>
      <c r="O103" s="135"/>
    </row>
    <row r="104" ht="18.75" customHeight="1" spans="1:15">
      <c r="A104" s="133" t="s">
        <v>263</v>
      </c>
      <c r="B104" s="136"/>
      <c r="C104" s="88">
        <v>-7</v>
      </c>
      <c r="D104" s="88">
        <v>-7</v>
      </c>
      <c r="E104" s="88">
        <v>-4</v>
      </c>
      <c r="F104" s="121">
        <f t="shared" si="6"/>
        <v>-12</v>
      </c>
      <c r="G104" s="88">
        <v>-3</v>
      </c>
      <c r="H104" s="88">
        <v>-3</v>
      </c>
      <c r="I104" s="88">
        <v>-3</v>
      </c>
      <c r="J104" s="88">
        <v>-3</v>
      </c>
      <c r="K104" s="135"/>
      <c r="L104" s="135"/>
      <c r="M104" s="135"/>
      <c r="N104" s="135"/>
      <c r="O104" s="135"/>
    </row>
    <row r="105" ht="18.75" customHeight="1" spans="1:15">
      <c r="A105" s="133" t="s">
        <v>264</v>
      </c>
      <c r="B105" s="136"/>
      <c r="C105" s="88"/>
      <c r="D105" s="88">
        <v>-110</v>
      </c>
      <c r="E105" s="88">
        <v>-110</v>
      </c>
      <c r="F105" s="121">
        <f t="shared" si="6"/>
        <v>-150</v>
      </c>
      <c r="G105" s="88">
        <v>-40</v>
      </c>
      <c r="H105" s="88">
        <v>-40</v>
      </c>
      <c r="I105" s="88">
        <v>-30</v>
      </c>
      <c r="J105" s="88">
        <v>-40</v>
      </c>
      <c r="K105" s="135"/>
      <c r="L105" s="135"/>
      <c r="M105" s="135"/>
      <c r="N105" s="135"/>
      <c r="O105" s="135"/>
    </row>
    <row r="106" ht="18.75" customHeight="1" spans="1:15">
      <c r="A106" s="133" t="s">
        <v>265</v>
      </c>
      <c r="B106" s="136"/>
      <c r="C106" s="88">
        <v>-67</v>
      </c>
      <c r="D106" s="88">
        <v>-25</v>
      </c>
      <c r="E106" s="88">
        <v>-35</v>
      </c>
      <c r="F106" s="121">
        <f t="shared" si="6"/>
        <v>-50</v>
      </c>
      <c r="G106" s="88">
        <v>-10</v>
      </c>
      <c r="H106" s="88">
        <v>-10</v>
      </c>
      <c r="I106" s="88">
        <v>-10</v>
      </c>
      <c r="J106" s="88">
        <v>-20</v>
      </c>
      <c r="K106" s="135"/>
      <c r="L106" s="135"/>
      <c r="M106" s="135"/>
      <c r="N106" s="135"/>
      <c r="O106" s="135"/>
    </row>
    <row r="107" ht="18.75" customHeight="1" spans="1:15">
      <c r="A107" s="133" t="s">
        <v>266</v>
      </c>
      <c r="B107" s="136"/>
      <c r="C107" s="88">
        <v>-4</v>
      </c>
      <c r="D107" s="88"/>
      <c r="E107" s="88"/>
      <c r="F107" s="121">
        <f t="shared" si="6"/>
        <v>-5</v>
      </c>
      <c r="G107" s="88">
        <v>-1</v>
      </c>
      <c r="H107" s="88">
        <v>-1</v>
      </c>
      <c r="I107" s="88">
        <v>-1</v>
      </c>
      <c r="J107" s="88">
        <v>-2</v>
      </c>
      <c r="K107" s="135"/>
      <c r="L107" s="135"/>
      <c r="M107" s="135"/>
      <c r="N107" s="135"/>
      <c r="O107" s="135"/>
    </row>
    <row r="108" ht="18.75" customHeight="1" spans="1:15">
      <c r="A108" s="133" t="s">
        <v>267</v>
      </c>
      <c r="B108" s="136"/>
      <c r="C108" s="88">
        <v>-10</v>
      </c>
      <c r="D108" s="88">
        <v>-15</v>
      </c>
      <c r="E108" s="88">
        <v>-10</v>
      </c>
      <c r="F108" s="121">
        <f t="shared" si="6"/>
        <v>-10</v>
      </c>
      <c r="G108" s="88">
        <v>-3</v>
      </c>
      <c r="H108" s="88"/>
      <c r="I108" s="88">
        <v>-3</v>
      </c>
      <c r="J108" s="88">
        <v>-4</v>
      </c>
      <c r="K108" s="135"/>
      <c r="L108" s="135"/>
      <c r="M108" s="135"/>
      <c r="N108" s="135"/>
      <c r="O108" s="135"/>
    </row>
    <row r="109" ht="18.75" customHeight="1" spans="1:15">
      <c r="A109" s="133" t="s">
        <v>268</v>
      </c>
      <c r="B109" s="136"/>
      <c r="C109" s="88"/>
      <c r="D109" s="88">
        <v>-2</v>
      </c>
      <c r="E109" s="88">
        <v>-17</v>
      </c>
      <c r="F109" s="121">
        <f t="shared" si="6"/>
        <v>-15</v>
      </c>
      <c r="G109" s="88"/>
      <c r="H109" s="88">
        <v>-6</v>
      </c>
      <c r="I109" s="88">
        <v>-9</v>
      </c>
      <c r="J109" s="88"/>
      <c r="K109" s="135"/>
      <c r="L109" s="135"/>
      <c r="M109" s="135"/>
      <c r="N109" s="135"/>
      <c r="O109" s="135"/>
    </row>
    <row r="110" ht="18.75" customHeight="1" spans="1:15">
      <c r="A110" s="133" t="s">
        <v>232</v>
      </c>
      <c r="B110" s="136"/>
      <c r="C110" s="88">
        <v>-16</v>
      </c>
      <c r="D110" s="88">
        <v>-33</v>
      </c>
      <c r="E110" s="88">
        <v>-31</v>
      </c>
      <c r="F110" s="121">
        <f t="shared" si="6"/>
        <v>-50</v>
      </c>
      <c r="G110" s="88">
        <v>-10</v>
      </c>
      <c r="H110" s="88">
        <v>-10</v>
      </c>
      <c r="I110" s="88">
        <v>-20</v>
      </c>
      <c r="J110" s="88">
        <v>-10</v>
      </c>
      <c r="K110" s="135"/>
      <c r="L110" s="135"/>
      <c r="M110" s="135"/>
      <c r="N110" s="135"/>
      <c r="O110" s="135"/>
    </row>
    <row r="111" ht="18.75" customHeight="1" spans="1:15">
      <c r="A111" s="133" t="s">
        <v>269</v>
      </c>
      <c r="B111" s="136"/>
      <c r="C111" s="88">
        <v>-10</v>
      </c>
      <c r="D111" s="88">
        <v>-10</v>
      </c>
      <c r="E111" s="88">
        <v>-13</v>
      </c>
      <c r="F111" s="121">
        <f t="shared" si="6"/>
        <v>-15</v>
      </c>
      <c r="G111" s="88">
        <v>-3</v>
      </c>
      <c r="H111" s="88">
        <v>-4</v>
      </c>
      <c r="I111" s="88">
        <v>-4</v>
      </c>
      <c r="J111" s="88">
        <v>-4</v>
      </c>
      <c r="K111" s="135"/>
      <c r="L111" s="135"/>
      <c r="M111" s="135"/>
      <c r="N111" s="135"/>
      <c r="O111" s="135"/>
    </row>
    <row r="112" ht="18.75" customHeight="1" spans="1:15">
      <c r="A112" s="133" t="s">
        <v>270</v>
      </c>
      <c r="B112" s="136"/>
      <c r="C112" s="88">
        <v>-6</v>
      </c>
      <c r="D112" s="88">
        <v>-5</v>
      </c>
      <c r="E112" s="88"/>
      <c r="F112" s="121">
        <f t="shared" si="6"/>
        <v>0</v>
      </c>
      <c r="G112" s="88"/>
      <c r="H112" s="88"/>
      <c r="I112" s="88"/>
      <c r="J112" s="88"/>
      <c r="K112" s="135"/>
      <c r="L112" s="135"/>
      <c r="M112" s="135"/>
      <c r="N112" s="135"/>
      <c r="O112" s="135"/>
    </row>
    <row r="113" s="178" customFormat="1" ht="18.75" customHeight="1" spans="1:15">
      <c r="A113" s="134" t="s">
        <v>271</v>
      </c>
      <c r="B113" s="135">
        <v>1060</v>
      </c>
      <c r="C113" s="120">
        <f>SUM(C114:C120)</f>
        <v>0</v>
      </c>
      <c r="D113" s="120">
        <f>SUM(D114:D120)</f>
        <v>0</v>
      </c>
      <c r="E113" s="120">
        <f>SUM(E114:E120)</f>
        <v>-25</v>
      </c>
      <c r="F113" s="120">
        <f t="shared" si="6"/>
        <v>-25</v>
      </c>
      <c r="G113" s="120">
        <f>SUM(G114:G120)</f>
        <v>-4</v>
      </c>
      <c r="H113" s="120">
        <f>SUM(H114:H120)</f>
        <v>-10</v>
      </c>
      <c r="I113" s="120">
        <f>SUM(I114:I120)</f>
        <v>-11</v>
      </c>
      <c r="J113" s="120">
        <f>SUM(J114:J120)</f>
        <v>0</v>
      </c>
      <c r="K113" s="135"/>
      <c r="L113" s="135"/>
      <c r="M113" s="135"/>
      <c r="N113" s="135"/>
      <c r="O113" s="135"/>
    </row>
    <row r="114" ht="18.75" customHeight="1" spans="1:15">
      <c r="A114" s="131" t="s">
        <v>272</v>
      </c>
      <c r="B114" s="57">
        <v>1061</v>
      </c>
      <c r="C114" s="88" t="s">
        <v>207</v>
      </c>
      <c r="D114" s="88" t="s">
        <v>207</v>
      </c>
      <c r="E114" s="88" t="s">
        <v>207</v>
      </c>
      <c r="F114" s="121">
        <f t="shared" si="6"/>
        <v>0</v>
      </c>
      <c r="G114" s="88" t="s">
        <v>207</v>
      </c>
      <c r="H114" s="88" t="s">
        <v>207</v>
      </c>
      <c r="I114" s="88" t="s">
        <v>207</v>
      </c>
      <c r="J114" s="88" t="s">
        <v>207</v>
      </c>
      <c r="K114" s="135"/>
      <c r="L114" s="135"/>
      <c r="M114" s="135"/>
      <c r="N114" s="135"/>
      <c r="O114" s="135"/>
    </row>
    <row r="115" ht="18.75" customHeight="1" spans="1:15">
      <c r="A115" s="131" t="s">
        <v>273</v>
      </c>
      <c r="B115" s="57">
        <v>1062</v>
      </c>
      <c r="C115" s="88" t="s">
        <v>207</v>
      </c>
      <c r="D115" s="88" t="s">
        <v>207</v>
      </c>
      <c r="E115" s="88" t="s">
        <v>207</v>
      </c>
      <c r="F115" s="121">
        <f t="shared" si="6"/>
        <v>0</v>
      </c>
      <c r="G115" s="88" t="s">
        <v>207</v>
      </c>
      <c r="H115" s="88" t="s">
        <v>207</v>
      </c>
      <c r="I115" s="88" t="s">
        <v>207</v>
      </c>
      <c r="J115" s="88" t="s">
        <v>207</v>
      </c>
      <c r="K115" s="135"/>
      <c r="L115" s="135"/>
      <c r="M115" s="135"/>
      <c r="N115" s="135"/>
      <c r="O115" s="135"/>
    </row>
    <row r="116" ht="18.75" customHeight="1" spans="1:15">
      <c r="A116" s="131" t="s">
        <v>243</v>
      </c>
      <c r="B116" s="57">
        <v>1063</v>
      </c>
      <c r="C116" s="88" t="s">
        <v>207</v>
      </c>
      <c r="D116" s="88" t="s">
        <v>207</v>
      </c>
      <c r="E116" s="88" t="s">
        <v>207</v>
      </c>
      <c r="F116" s="121">
        <f t="shared" si="6"/>
        <v>0</v>
      </c>
      <c r="G116" s="88" t="s">
        <v>207</v>
      </c>
      <c r="H116" s="88" t="s">
        <v>207</v>
      </c>
      <c r="I116" s="88" t="s">
        <v>207</v>
      </c>
      <c r="J116" s="88" t="s">
        <v>207</v>
      </c>
      <c r="K116" s="135"/>
      <c r="L116" s="135"/>
      <c r="M116" s="135"/>
      <c r="N116" s="135"/>
      <c r="O116" s="135"/>
    </row>
    <row r="117" ht="18.75" customHeight="1" spans="1:15">
      <c r="A117" s="131" t="s">
        <v>244</v>
      </c>
      <c r="B117" s="57">
        <v>1064</v>
      </c>
      <c r="C117" s="88" t="s">
        <v>207</v>
      </c>
      <c r="D117" s="88" t="s">
        <v>207</v>
      </c>
      <c r="E117" s="88" t="s">
        <v>207</v>
      </c>
      <c r="F117" s="121">
        <f t="shared" si="6"/>
        <v>0</v>
      </c>
      <c r="G117" s="88" t="s">
        <v>207</v>
      </c>
      <c r="H117" s="88" t="s">
        <v>207</v>
      </c>
      <c r="I117" s="88" t="s">
        <v>207</v>
      </c>
      <c r="J117" s="88" t="s">
        <v>207</v>
      </c>
      <c r="K117" s="135"/>
      <c r="L117" s="135"/>
      <c r="M117" s="135"/>
      <c r="N117" s="135"/>
      <c r="O117" s="135"/>
    </row>
    <row r="118" ht="18.75" customHeight="1" spans="1:15">
      <c r="A118" s="131" t="s">
        <v>274</v>
      </c>
      <c r="B118" s="57">
        <v>1065</v>
      </c>
      <c r="C118" s="88" t="s">
        <v>207</v>
      </c>
      <c r="D118" s="88" t="s">
        <v>207</v>
      </c>
      <c r="E118" s="88" t="s">
        <v>207</v>
      </c>
      <c r="F118" s="121">
        <f t="shared" si="6"/>
        <v>0</v>
      </c>
      <c r="G118" s="88" t="s">
        <v>207</v>
      </c>
      <c r="H118" s="88" t="s">
        <v>207</v>
      </c>
      <c r="I118" s="88" t="s">
        <v>207</v>
      </c>
      <c r="J118" s="88" t="s">
        <v>207</v>
      </c>
      <c r="K118" s="135"/>
      <c r="L118" s="135"/>
      <c r="M118" s="135"/>
      <c r="N118" s="135"/>
      <c r="O118" s="135"/>
    </row>
    <row r="119" ht="18.75" customHeight="1" spans="1:15">
      <c r="A119" s="131" t="s">
        <v>275</v>
      </c>
      <c r="B119" s="57">
        <v>1066</v>
      </c>
      <c r="C119" s="88" t="s">
        <v>207</v>
      </c>
      <c r="D119" s="88" t="s">
        <v>207</v>
      </c>
      <c r="E119" s="88">
        <v>-21</v>
      </c>
      <c r="F119" s="121">
        <f t="shared" si="6"/>
        <v>-21</v>
      </c>
      <c r="G119" s="88" t="s">
        <v>207</v>
      </c>
      <c r="H119" s="88">
        <v>-10</v>
      </c>
      <c r="I119" s="88">
        <v>-11</v>
      </c>
      <c r="J119" s="88" t="s">
        <v>207</v>
      </c>
      <c r="K119" s="135"/>
      <c r="L119" s="135"/>
      <c r="M119" s="135"/>
      <c r="N119" s="135"/>
      <c r="O119" s="135"/>
    </row>
    <row r="120" ht="18.75" customHeight="1" spans="1:15">
      <c r="A120" s="131" t="s">
        <v>276</v>
      </c>
      <c r="B120" s="57">
        <v>1067</v>
      </c>
      <c r="C120" s="88" t="s">
        <v>207</v>
      </c>
      <c r="D120" s="88" t="s">
        <v>207</v>
      </c>
      <c r="E120" s="88">
        <v>-4</v>
      </c>
      <c r="F120" s="121">
        <f t="shared" si="6"/>
        <v>-4</v>
      </c>
      <c r="G120" s="88">
        <v>-4</v>
      </c>
      <c r="H120" s="88" t="s">
        <v>207</v>
      </c>
      <c r="I120" s="88" t="s">
        <v>207</v>
      </c>
      <c r="J120" s="88" t="s">
        <v>207</v>
      </c>
      <c r="K120" s="135"/>
      <c r="L120" s="135"/>
      <c r="M120" s="135"/>
      <c r="N120" s="135"/>
      <c r="O120" s="135"/>
    </row>
    <row r="121" s="178" customFormat="1" ht="18.75" customHeight="1" spans="1:15">
      <c r="A121" s="134" t="s">
        <v>277</v>
      </c>
      <c r="B121" s="135">
        <v>1070</v>
      </c>
      <c r="C121" s="120">
        <f>SUM(C122:C124)</f>
        <v>795</v>
      </c>
      <c r="D121" s="120">
        <f>SUM(D122:D124)</f>
        <v>811</v>
      </c>
      <c r="E121" s="120">
        <f>SUM(E122:E124)</f>
        <v>1303</v>
      </c>
      <c r="F121" s="120">
        <f t="shared" si="6"/>
        <v>1100</v>
      </c>
      <c r="G121" s="120">
        <f>SUM(G122:G124)</f>
        <v>150</v>
      </c>
      <c r="H121" s="120">
        <f>SUM(H122:H124)</f>
        <v>400</v>
      </c>
      <c r="I121" s="120">
        <f>SUM(I122:I124)</f>
        <v>400</v>
      </c>
      <c r="J121" s="120">
        <f>SUM(J122:J124)</f>
        <v>150</v>
      </c>
      <c r="K121" s="135"/>
      <c r="L121" s="135"/>
      <c r="M121" s="135"/>
      <c r="N121" s="135"/>
      <c r="O121" s="135"/>
    </row>
    <row r="122" ht="18.75" customHeight="1" spans="1:15">
      <c r="A122" s="131" t="s">
        <v>278</v>
      </c>
      <c r="B122" s="57">
        <v>1071</v>
      </c>
      <c r="C122" s="88"/>
      <c r="D122" s="88"/>
      <c r="E122" s="88"/>
      <c r="F122" s="121">
        <f t="shared" si="6"/>
        <v>0</v>
      </c>
      <c r="G122" s="88"/>
      <c r="H122" s="88"/>
      <c r="I122" s="88"/>
      <c r="J122" s="88"/>
      <c r="K122" s="135"/>
      <c r="L122" s="135"/>
      <c r="M122" s="135"/>
      <c r="N122" s="135"/>
      <c r="O122" s="135"/>
    </row>
    <row r="123" ht="18.75" customHeight="1" spans="1:15">
      <c r="A123" s="131" t="s">
        <v>279</v>
      </c>
      <c r="B123" s="57">
        <v>1072</v>
      </c>
      <c r="C123" s="88"/>
      <c r="D123" s="88"/>
      <c r="E123" s="88"/>
      <c r="F123" s="121">
        <f t="shared" si="6"/>
        <v>0</v>
      </c>
      <c r="G123" s="88"/>
      <c r="H123" s="88"/>
      <c r="I123" s="88"/>
      <c r="J123" s="88"/>
      <c r="K123" s="135"/>
      <c r="L123" s="135"/>
      <c r="M123" s="135"/>
      <c r="N123" s="135"/>
      <c r="O123" s="135"/>
    </row>
    <row r="124" ht="18.75" customHeight="1" spans="1:15">
      <c r="A124" s="131" t="s">
        <v>280</v>
      </c>
      <c r="B124" s="57">
        <v>1073</v>
      </c>
      <c r="C124" s="88">
        <f>SUM(C125:C128)</f>
        <v>795</v>
      </c>
      <c r="D124" s="88">
        <f>SUM(D125:D128)</f>
        <v>811</v>
      </c>
      <c r="E124" s="88">
        <f>SUM(E125:E128)</f>
        <v>1303</v>
      </c>
      <c r="F124" s="121">
        <f t="shared" si="6"/>
        <v>1100</v>
      </c>
      <c r="G124" s="88">
        <f>SUM(G125:G128)</f>
        <v>150</v>
      </c>
      <c r="H124" s="88">
        <f>SUM(H125:H128)</f>
        <v>400</v>
      </c>
      <c r="I124" s="88">
        <f>SUM(I125:I128)</f>
        <v>400</v>
      </c>
      <c r="J124" s="88">
        <f>SUM(J125:J128)</f>
        <v>150</v>
      </c>
      <c r="K124" s="135"/>
      <c r="L124" s="135"/>
      <c r="M124" s="135"/>
      <c r="N124" s="135"/>
      <c r="O124" s="135"/>
    </row>
    <row r="125" ht="18.75" customHeight="1" spans="1:15">
      <c r="A125" s="133" t="s">
        <v>281</v>
      </c>
      <c r="B125" s="57"/>
      <c r="C125" s="88">
        <v>22</v>
      </c>
      <c r="D125" s="88">
        <v>20</v>
      </c>
      <c r="E125" s="88"/>
      <c r="F125" s="121">
        <f t="shared" si="6"/>
        <v>0</v>
      </c>
      <c r="G125" s="88"/>
      <c r="H125" s="88"/>
      <c r="I125" s="88"/>
      <c r="J125" s="88"/>
      <c r="K125" s="135"/>
      <c r="L125" s="135"/>
      <c r="M125" s="135"/>
      <c r="N125" s="135"/>
      <c r="O125" s="135"/>
    </row>
    <row r="126" ht="18.75" customHeight="1" spans="1:15">
      <c r="A126" s="133" t="s">
        <v>282</v>
      </c>
      <c r="B126" s="57"/>
      <c r="C126" s="88"/>
      <c r="D126" s="88"/>
      <c r="E126" s="88">
        <v>232</v>
      </c>
      <c r="F126" s="121">
        <f t="shared" si="6"/>
        <v>0</v>
      </c>
      <c r="G126" s="88"/>
      <c r="H126" s="88"/>
      <c r="I126" s="88"/>
      <c r="J126" s="88"/>
      <c r="K126" s="135"/>
      <c r="L126" s="135"/>
      <c r="M126" s="135"/>
      <c r="N126" s="135"/>
      <c r="O126" s="135"/>
    </row>
    <row r="127" ht="18.75" customHeight="1" spans="1:15">
      <c r="A127" s="133" t="s">
        <v>283</v>
      </c>
      <c r="B127" s="57"/>
      <c r="C127" s="88">
        <v>773</v>
      </c>
      <c r="D127" s="88">
        <v>785</v>
      </c>
      <c r="E127" s="88">
        <v>1071</v>
      </c>
      <c r="F127" s="121">
        <f t="shared" si="6"/>
        <v>1100</v>
      </c>
      <c r="G127" s="88">
        <v>150</v>
      </c>
      <c r="H127" s="88">
        <v>400</v>
      </c>
      <c r="I127" s="88">
        <v>400</v>
      </c>
      <c r="J127" s="88">
        <v>150</v>
      </c>
      <c r="K127" s="135"/>
      <c r="L127" s="135"/>
      <c r="M127" s="135"/>
      <c r="N127" s="135"/>
      <c r="O127" s="135"/>
    </row>
    <row r="128" ht="18.75" customHeight="1" spans="1:15">
      <c r="A128" s="133" t="s">
        <v>284</v>
      </c>
      <c r="B128" s="57"/>
      <c r="C128" s="88"/>
      <c r="D128" s="88">
        <v>6</v>
      </c>
      <c r="E128" s="88"/>
      <c r="F128" s="121">
        <f t="shared" si="6"/>
        <v>0</v>
      </c>
      <c r="G128" s="88"/>
      <c r="H128" s="88"/>
      <c r="I128" s="88"/>
      <c r="J128" s="88"/>
      <c r="K128" s="135"/>
      <c r="L128" s="135"/>
      <c r="M128" s="135"/>
      <c r="N128" s="135"/>
      <c r="O128" s="135"/>
    </row>
    <row r="129" s="178" customFormat="1" ht="18.75" customHeight="1" spans="1:15">
      <c r="A129" s="210" t="s">
        <v>285</v>
      </c>
      <c r="B129" s="135">
        <v>1080</v>
      </c>
      <c r="C129" s="120">
        <f>SUM(C130:C135)</f>
        <v>-1242</v>
      </c>
      <c r="D129" s="120">
        <f>SUM(D130:D135)</f>
        <v>-1005</v>
      </c>
      <c r="E129" s="120">
        <f>SUM(E130:E135)</f>
        <v>-1600</v>
      </c>
      <c r="F129" s="120">
        <f t="shared" si="6"/>
        <v>-1713</v>
      </c>
      <c r="G129" s="120">
        <f>SUM(G130:G135)</f>
        <v>-262</v>
      </c>
      <c r="H129" s="120">
        <f>SUM(H130:H135)</f>
        <v>-595</v>
      </c>
      <c r="I129" s="120">
        <f>SUM(I130:I135)</f>
        <v>-590</v>
      </c>
      <c r="J129" s="120">
        <f>SUM(J130:J135)</f>
        <v>-266</v>
      </c>
      <c r="K129" s="135"/>
      <c r="L129" s="135"/>
      <c r="M129" s="135"/>
      <c r="N129" s="135"/>
      <c r="O129" s="135"/>
    </row>
    <row r="130" ht="18.75" customHeight="1" spans="1:15">
      <c r="A130" s="131" t="s">
        <v>278</v>
      </c>
      <c r="B130" s="57">
        <v>1081</v>
      </c>
      <c r="C130" s="88" t="s">
        <v>207</v>
      </c>
      <c r="D130" s="88" t="s">
        <v>207</v>
      </c>
      <c r="E130" s="88" t="s">
        <v>207</v>
      </c>
      <c r="F130" s="121">
        <f t="shared" si="6"/>
        <v>0</v>
      </c>
      <c r="G130" s="88" t="s">
        <v>207</v>
      </c>
      <c r="H130" s="88" t="s">
        <v>207</v>
      </c>
      <c r="I130" s="88" t="s">
        <v>207</v>
      </c>
      <c r="J130" s="88" t="s">
        <v>207</v>
      </c>
      <c r="K130" s="135"/>
      <c r="L130" s="135"/>
      <c r="M130" s="135"/>
      <c r="N130" s="135"/>
      <c r="O130" s="135"/>
    </row>
    <row r="131" ht="18.75" customHeight="1" spans="1:15">
      <c r="A131" s="131" t="s">
        <v>286</v>
      </c>
      <c r="B131" s="57">
        <v>1082</v>
      </c>
      <c r="C131" s="88" t="s">
        <v>207</v>
      </c>
      <c r="D131" s="88" t="s">
        <v>207</v>
      </c>
      <c r="E131" s="88" t="s">
        <v>207</v>
      </c>
      <c r="F131" s="121">
        <f t="shared" si="6"/>
        <v>0</v>
      </c>
      <c r="G131" s="88" t="s">
        <v>207</v>
      </c>
      <c r="H131" s="88" t="s">
        <v>207</v>
      </c>
      <c r="I131" s="88" t="s">
        <v>207</v>
      </c>
      <c r="J131" s="88" t="s">
        <v>207</v>
      </c>
      <c r="K131" s="135"/>
      <c r="L131" s="135"/>
      <c r="M131" s="135"/>
      <c r="N131" s="135"/>
      <c r="O131" s="135"/>
    </row>
    <row r="132" ht="18.75" customHeight="1" spans="1:15">
      <c r="A132" s="131" t="s">
        <v>287</v>
      </c>
      <c r="B132" s="57">
        <v>1083</v>
      </c>
      <c r="C132" s="88">
        <v>-197</v>
      </c>
      <c r="D132" s="88" t="s">
        <v>207</v>
      </c>
      <c r="E132" s="88" t="s">
        <v>207</v>
      </c>
      <c r="F132" s="121">
        <f t="shared" si="6"/>
        <v>0</v>
      </c>
      <c r="G132" s="88" t="s">
        <v>207</v>
      </c>
      <c r="H132" s="88" t="s">
        <v>207</v>
      </c>
      <c r="I132" s="88" t="s">
        <v>207</v>
      </c>
      <c r="J132" s="88" t="s">
        <v>207</v>
      </c>
      <c r="K132" s="135"/>
      <c r="L132" s="135"/>
      <c r="M132" s="135"/>
      <c r="N132" s="135"/>
      <c r="O132" s="135"/>
    </row>
    <row r="133" ht="18.75" customHeight="1" spans="1:15">
      <c r="A133" s="131" t="s">
        <v>288</v>
      </c>
      <c r="B133" s="57">
        <v>1084</v>
      </c>
      <c r="C133" s="88" t="s">
        <v>207</v>
      </c>
      <c r="D133" s="88" t="s">
        <v>207</v>
      </c>
      <c r="E133" s="88" t="s">
        <v>207</v>
      </c>
      <c r="F133" s="121">
        <f t="shared" si="6"/>
        <v>0</v>
      </c>
      <c r="G133" s="88" t="s">
        <v>207</v>
      </c>
      <c r="H133" s="88" t="s">
        <v>207</v>
      </c>
      <c r="I133" s="88" t="s">
        <v>207</v>
      </c>
      <c r="J133" s="88" t="s">
        <v>207</v>
      </c>
      <c r="K133" s="135"/>
      <c r="L133" s="135"/>
      <c r="M133" s="135"/>
      <c r="N133" s="135"/>
      <c r="O133" s="135"/>
    </row>
    <row r="134" ht="18.75" customHeight="1" spans="1:15">
      <c r="A134" s="131" t="s">
        <v>289</v>
      </c>
      <c r="B134" s="57">
        <v>1085</v>
      </c>
      <c r="C134" s="88" t="s">
        <v>207</v>
      </c>
      <c r="D134" s="88" t="s">
        <v>207</v>
      </c>
      <c r="E134" s="88" t="s">
        <v>207</v>
      </c>
      <c r="F134" s="121">
        <f t="shared" si="6"/>
        <v>0</v>
      </c>
      <c r="G134" s="88" t="s">
        <v>207</v>
      </c>
      <c r="H134" s="88" t="s">
        <v>207</v>
      </c>
      <c r="I134" s="88" t="s">
        <v>207</v>
      </c>
      <c r="J134" s="88" t="s">
        <v>207</v>
      </c>
      <c r="K134" s="135"/>
      <c r="L134" s="135"/>
      <c r="M134" s="135"/>
      <c r="N134" s="135"/>
      <c r="O134" s="135"/>
    </row>
    <row r="135" ht="18.75" customHeight="1" spans="1:15">
      <c r="A135" s="131" t="s">
        <v>290</v>
      </c>
      <c r="B135" s="57">
        <v>1086</v>
      </c>
      <c r="C135" s="88">
        <f>SUM(C136:C142)</f>
        <v>-1045</v>
      </c>
      <c r="D135" s="88">
        <f t="shared" ref="D135:E135" si="14">SUM(D136:D142)</f>
        <v>-1005</v>
      </c>
      <c r="E135" s="88">
        <f t="shared" si="14"/>
        <v>-1600</v>
      </c>
      <c r="F135" s="121">
        <f t="shared" si="6"/>
        <v>-1713</v>
      </c>
      <c r="G135" s="88">
        <f>SUM(G136:G142)</f>
        <v>-262</v>
      </c>
      <c r="H135" s="88">
        <f t="shared" ref="H135:J135" si="15">SUM(H136:H142)</f>
        <v>-595</v>
      </c>
      <c r="I135" s="88">
        <f t="shared" si="15"/>
        <v>-590</v>
      </c>
      <c r="J135" s="88">
        <f t="shared" si="15"/>
        <v>-266</v>
      </c>
      <c r="K135" s="135"/>
      <c r="L135" s="135"/>
      <c r="M135" s="135"/>
      <c r="N135" s="135"/>
      <c r="O135" s="135"/>
    </row>
    <row r="136" ht="18.75" customHeight="1" spans="1:15">
      <c r="A136" s="133" t="s">
        <v>291</v>
      </c>
      <c r="B136" s="57"/>
      <c r="C136" s="88">
        <v>-123</v>
      </c>
      <c r="D136" s="88">
        <v>-150</v>
      </c>
      <c r="E136" s="88">
        <v>-116</v>
      </c>
      <c r="F136" s="121">
        <f t="shared" si="6"/>
        <v>-150</v>
      </c>
      <c r="G136" s="88">
        <v>-35</v>
      </c>
      <c r="H136" s="88">
        <v>-40</v>
      </c>
      <c r="I136" s="88">
        <v>-35</v>
      </c>
      <c r="J136" s="88">
        <v>-40</v>
      </c>
      <c r="K136" s="135"/>
      <c r="L136" s="135"/>
      <c r="M136" s="135"/>
      <c r="N136" s="135"/>
      <c r="O136" s="135"/>
    </row>
    <row r="137" ht="18.75" customHeight="1" spans="1:15">
      <c r="A137" s="133" t="s">
        <v>292</v>
      </c>
      <c r="B137" s="57"/>
      <c r="C137" s="88"/>
      <c r="D137" s="88"/>
      <c r="E137" s="88">
        <v>-2</v>
      </c>
      <c r="F137" s="121">
        <f t="shared" ref="F137:F142" si="16">SUM(G137:J137)</f>
        <v>0</v>
      </c>
      <c r="G137" s="88"/>
      <c r="H137" s="88"/>
      <c r="I137" s="88"/>
      <c r="J137" s="88"/>
      <c r="K137" s="135"/>
      <c r="L137" s="135"/>
      <c r="M137" s="135"/>
      <c r="N137" s="135"/>
      <c r="O137" s="135"/>
    </row>
    <row r="138" ht="18.75" customHeight="1" spans="1:15">
      <c r="A138" s="133" t="s">
        <v>293</v>
      </c>
      <c r="B138" s="57"/>
      <c r="C138" s="88"/>
      <c r="D138" s="88"/>
      <c r="E138" s="88">
        <v>-35</v>
      </c>
      <c r="F138" s="121">
        <f t="shared" si="16"/>
        <v>-33</v>
      </c>
      <c r="G138" s="88">
        <v>-9</v>
      </c>
      <c r="H138" s="88">
        <v>-7</v>
      </c>
      <c r="I138" s="88">
        <v>-7</v>
      </c>
      <c r="J138" s="88">
        <v>-10</v>
      </c>
      <c r="K138" s="135"/>
      <c r="L138" s="135"/>
      <c r="M138" s="135"/>
      <c r="N138" s="135"/>
      <c r="O138" s="135"/>
    </row>
    <row r="139" ht="18.75" customHeight="1" spans="1:15">
      <c r="A139" s="133" t="s">
        <v>294</v>
      </c>
      <c r="B139" s="57"/>
      <c r="C139" s="88">
        <v>-1</v>
      </c>
      <c r="D139" s="88"/>
      <c r="E139" s="88">
        <v>-53</v>
      </c>
      <c r="F139" s="121">
        <f t="shared" si="16"/>
        <v>-10</v>
      </c>
      <c r="G139" s="88">
        <v>-3</v>
      </c>
      <c r="H139" s="88">
        <v>-3</v>
      </c>
      <c r="I139" s="88">
        <v>-3</v>
      </c>
      <c r="J139" s="88">
        <v>-1</v>
      </c>
      <c r="K139" s="135"/>
      <c r="L139" s="135"/>
      <c r="M139" s="135"/>
      <c r="N139" s="135"/>
      <c r="O139" s="135"/>
    </row>
    <row r="140" ht="18.75" customHeight="1" spans="1:15">
      <c r="A140" s="133" t="s">
        <v>295</v>
      </c>
      <c r="B140" s="57"/>
      <c r="C140" s="88">
        <v>-40</v>
      </c>
      <c r="D140" s="88">
        <v>-50</v>
      </c>
      <c r="E140" s="88">
        <v>-56</v>
      </c>
      <c r="F140" s="121">
        <f t="shared" si="16"/>
        <v>-70</v>
      </c>
      <c r="G140" s="88">
        <v>-25</v>
      </c>
      <c r="H140" s="88">
        <v>-15</v>
      </c>
      <c r="I140" s="88">
        <v>-15</v>
      </c>
      <c r="J140" s="88">
        <v>-15</v>
      </c>
      <c r="K140" s="135"/>
      <c r="L140" s="135"/>
      <c r="M140" s="135"/>
      <c r="N140" s="135"/>
      <c r="O140" s="135"/>
    </row>
    <row r="141" ht="18.75" customHeight="1" spans="1:15">
      <c r="A141" s="133" t="s">
        <v>296</v>
      </c>
      <c r="B141" s="57"/>
      <c r="C141" s="88">
        <v>-104</v>
      </c>
      <c r="D141" s="88">
        <v>-95</v>
      </c>
      <c r="E141" s="88">
        <v>-101</v>
      </c>
      <c r="F141" s="121">
        <f t="shared" si="16"/>
        <v>-150</v>
      </c>
      <c r="G141" s="88">
        <v>-40</v>
      </c>
      <c r="H141" s="88">
        <v>-30</v>
      </c>
      <c r="I141" s="88">
        <v>-30</v>
      </c>
      <c r="J141" s="88">
        <v>-50</v>
      </c>
      <c r="K141" s="135"/>
      <c r="L141" s="135"/>
      <c r="M141" s="135"/>
      <c r="N141" s="135"/>
      <c r="O141" s="135"/>
    </row>
    <row r="142" ht="18.75" customHeight="1" spans="1:15">
      <c r="A142" s="133" t="s">
        <v>297</v>
      </c>
      <c r="B142" s="57"/>
      <c r="C142" s="88">
        <v>-777</v>
      </c>
      <c r="D142" s="88">
        <v>-710</v>
      </c>
      <c r="E142" s="88">
        <v>-1237</v>
      </c>
      <c r="F142" s="121">
        <f t="shared" si="16"/>
        <v>-1300</v>
      </c>
      <c r="G142" s="88">
        <v>-150</v>
      </c>
      <c r="H142" s="88">
        <v>-500</v>
      </c>
      <c r="I142" s="88">
        <v>-500</v>
      </c>
      <c r="J142" s="88">
        <v>-150</v>
      </c>
      <c r="K142" s="135"/>
      <c r="L142" s="135"/>
      <c r="M142" s="135"/>
      <c r="N142" s="135"/>
      <c r="O142" s="135"/>
    </row>
    <row r="143" s="178" customFormat="1" ht="18.75" customHeight="1" spans="1:15">
      <c r="A143" s="134" t="s">
        <v>298</v>
      </c>
      <c r="B143" s="135">
        <v>1100</v>
      </c>
      <c r="C143" s="66">
        <f t="shared" ref="C143:J143" si="17">SUM(C74,C75,C113,C121,C129)</f>
        <v>-2149</v>
      </c>
      <c r="D143" s="66">
        <f t="shared" si="17"/>
        <v>-3679</v>
      </c>
      <c r="E143" s="66">
        <f t="shared" si="17"/>
        <v>-3038</v>
      </c>
      <c r="F143" s="66">
        <f t="shared" si="17"/>
        <v>-3495</v>
      </c>
      <c r="G143" s="66">
        <f t="shared" si="17"/>
        <v>-1381</v>
      </c>
      <c r="H143" s="66">
        <f t="shared" si="17"/>
        <v>-772</v>
      </c>
      <c r="I143" s="66">
        <f t="shared" si="17"/>
        <v>-342</v>
      </c>
      <c r="J143" s="66">
        <f t="shared" si="17"/>
        <v>-1000</v>
      </c>
      <c r="K143" s="135"/>
      <c r="L143" s="135"/>
      <c r="M143" s="135"/>
      <c r="N143" s="135"/>
      <c r="O143" s="135"/>
    </row>
    <row r="144" s="178" customFormat="1" ht="18.75" customHeight="1" spans="1:15">
      <c r="A144" s="134" t="s">
        <v>299</v>
      </c>
      <c r="B144" s="135">
        <v>1110</v>
      </c>
      <c r="C144" s="113"/>
      <c r="D144" s="113"/>
      <c r="E144" s="113"/>
      <c r="F144" s="120">
        <f t="shared" ref="F144:F153" si="18">SUM(G144:J144)</f>
        <v>0</v>
      </c>
      <c r="G144" s="113"/>
      <c r="H144" s="113"/>
      <c r="I144" s="113"/>
      <c r="J144" s="113"/>
      <c r="K144" s="135"/>
      <c r="L144" s="135"/>
      <c r="M144" s="135"/>
      <c r="N144" s="135"/>
      <c r="O144" s="135"/>
    </row>
    <row r="145" s="178" customFormat="1" ht="18.75" customHeight="1" spans="1:15">
      <c r="A145" s="134" t="s">
        <v>300</v>
      </c>
      <c r="B145" s="135">
        <v>1120</v>
      </c>
      <c r="C145" s="113" t="s">
        <v>207</v>
      </c>
      <c r="D145" s="113" t="s">
        <v>207</v>
      </c>
      <c r="E145" s="113" t="s">
        <v>207</v>
      </c>
      <c r="F145" s="120">
        <f t="shared" si="18"/>
        <v>0</v>
      </c>
      <c r="G145" s="113" t="s">
        <v>207</v>
      </c>
      <c r="H145" s="113" t="s">
        <v>207</v>
      </c>
      <c r="I145" s="113" t="s">
        <v>207</v>
      </c>
      <c r="J145" s="113" t="s">
        <v>207</v>
      </c>
      <c r="K145" s="135"/>
      <c r="L145" s="135"/>
      <c r="M145" s="135"/>
      <c r="N145" s="135"/>
      <c r="O145" s="135"/>
    </row>
    <row r="146" s="178" customFormat="1" ht="18.75" customHeight="1" spans="1:15">
      <c r="A146" s="134" t="s">
        <v>301</v>
      </c>
      <c r="B146" s="135">
        <v>1130</v>
      </c>
      <c r="C146" s="113"/>
      <c r="D146" s="113"/>
      <c r="E146" s="113"/>
      <c r="F146" s="120">
        <f t="shared" si="18"/>
        <v>0</v>
      </c>
      <c r="G146" s="113"/>
      <c r="H146" s="113"/>
      <c r="I146" s="113"/>
      <c r="J146" s="113"/>
      <c r="K146" s="135"/>
      <c r="L146" s="135"/>
      <c r="M146" s="135"/>
      <c r="N146" s="135"/>
      <c r="O146" s="135"/>
    </row>
    <row r="147" s="178" customFormat="1" ht="18.75" customHeight="1" spans="1:15">
      <c r="A147" s="134" t="s">
        <v>302</v>
      </c>
      <c r="B147" s="135">
        <v>1140</v>
      </c>
      <c r="C147" s="113" t="s">
        <v>207</v>
      </c>
      <c r="D147" s="113" t="s">
        <v>207</v>
      </c>
      <c r="E147" s="113">
        <v>-5</v>
      </c>
      <c r="F147" s="120">
        <f t="shared" si="18"/>
        <v>-5</v>
      </c>
      <c r="G147" s="113">
        <v>-2</v>
      </c>
      <c r="H147" s="113">
        <v>-3</v>
      </c>
      <c r="I147" s="113" t="s">
        <v>207</v>
      </c>
      <c r="J147" s="113" t="s">
        <v>207</v>
      </c>
      <c r="K147" s="135"/>
      <c r="L147" s="135"/>
      <c r="M147" s="135"/>
      <c r="N147" s="135"/>
      <c r="O147" s="135"/>
    </row>
    <row r="148" s="178" customFormat="1" ht="18.75" customHeight="1" spans="1:15">
      <c r="A148" s="134" t="s">
        <v>303</v>
      </c>
      <c r="B148" s="135">
        <v>1150</v>
      </c>
      <c r="C148" s="120">
        <f>SUM(C149:C150)</f>
        <v>3660</v>
      </c>
      <c r="D148" s="120">
        <f t="shared" ref="D148:J148" si="19">SUM(D149:D150)</f>
        <v>3700</v>
      </c>
      <c r="E148" s="120">
        <f t="shared" si="19"/>
        <v>3598</v>
      </c>
      <c r="F148" s="120">
        <f t="shared" si="18"/>
        <v>3600</v>
      </c>
      <c r="G148" s="120">
        <f t="shared" si="19"/>
        <v>900</v>
      </c>
      <c r="H148" s="120">
        <f t="shared" si="19"/>
        <v>900</v>
      </c>
      <c r="I148" s="120">
        <f t="shared" si="19"/>
        <v>900</v>
      </c>
      <c r="J148" s="120">
        <f t="shared" si="19"/>
        <v>900</v>
      </c>
      <c r="K148" s="135"/>
      <c r="L148" s="135"/>
      <c r="M148" s="135"/>
      <c r="N148" s="135"/>
      <c r="O148" s="135"/>
    </row>
    <row r="149" ht="18.75" customHeight="1" spans="1:15">
      <c r="A149" s="131" t="s">
        <v>278</v>
      </c>
      <c r="B149" s="57">
        <v>1151</v>
      </c>
      <c r="C149" s="88"/>
      <c r="D149" s="88"/>
      <c r="E149" s="88"/>
      <c r="F149" s="121">
        <f t="shared" si="18"/>
        <v>0</v>
      </c>
      <c r="G149" s="88"/>
      <c r="H149" s="88"/>
      <c r="I149" s="88"/>
      <c r="J149" s="88"/>
      <c r="K149" s="135"/>
      <c r="L149" s="135"/>
      <c r="M149" s="135"/>
      <c r="N149" s="135"/>
      <c r="O149" s="135"/>
    </row>
    <row r="150" ht="36" spans="1:15">
      <c r="A150" s="131" t="s">
        <v>304</v>
      </c>
      <c r="B150" s="57">
        <v>1152</v>
      </c>
      <c r="C150" s="88">
        <v>3660</v>
      </c>
      <c r="D150" s="88">
        <v>3700</v>
      </c>
      <c r="E150" s="88">
        <v>3598</v>
      </c>
      <c r="F150" s="121">
        <f t="shared" si="18"/>
        <v>3600</v>
      </c>
      <c r="G150" s="88">
        <v>900</v>
      </c>
      <c r="H150" s="88">
        <v>900</v>
      </c>
      <c r="I150" s="88">
        <v>900</v>
      </c>
      <c r="J150" s="88">
        <v>900</v>
      </c>
      <c r="K150" s="135"/>
      <c r="L150" s="135"/>
      <c r="M150" s="135"/>
      <c r="N150" s="135"/>
      <c r="O150" s="135"/>
    </row>
    <row r="151" s="178" customFormat="1" ht="18.75" customHeight="1" spans="1:15">
      <c r="A151" s="134" t="s">
        <v>305</v>
      </c>
      <c r="B151" s="135">
        <v>1160</v>
      </c>
      <c r="C151" s="120">
        <f>SUM(C152:C153)</f>
        <v>0</v>
      </c>
      <c r="D151" s="120">
        <f t="shared" ref="D151:J151" si="20">SUM(D152:D153)</f>
        <v>0</v>
      </c>
      <c r="E151" s="120">
        <f t="shared" si="20"/>
        <v>0</v>
      </c>
      <c r="F151" s="120">
        <f t="shared" si="18"/>
        <v>0</v>
      </c>
      <c r="G151" s="120">
        <f t="shared" si="20"/>
        <v>0</v>
      </c>
      <c r="H151" s="120">
        <f t="shared" si="20"/>
        <v>0</v>
      </c>
      <c r="I151" s="120">
        <f t="shared" si="20"/>
        <v>0</v>
      </c>
      <c r="J151" s="120">
        <f t="shared" si="20"/>
        <v>0</v>
      </c>
      <c r="K151" s="135"/>
      <c r="L151" s="135"/>
      <c r="M151" s="135"/>
      <c r="N151" s="135"/>
      <c r="O151" s="135"/>
    </row>
    <row r="152" ht="18.75" customHeight="1" spans="1:15">
      <c r="A152" s="131" t="s">
        <v>278</v>
      </c>
      <c r="B152" s="57">
        <v>1161</v>
      </c>
      <c r="C152" s="88" t="s">
        <v>207</v>
      </c>
      <c r="D152" s="88" t="s">
        <v>207</v>
      </c>
      <c r="E152" s="88" t="s">
        <v>207</v>
      </c>
      <c r="F152" s="121">
        <f t="shared" si="18"/>
        <v>0</v>
      </c>
      <c r="G152" s="88" t="s">
        <v>207</v>
      </c>
      <c r="H152" s="88" t="s">
        <v>207</v>
      </c>
      <c r="I152" s="88" t="s">
        <v>207</v>
      </c>
      <c r="J152" s="88" t="s">
        <v>207</v>
      </c>
      <c r="K152" s="135"/>
      <c r="L152" s="135"/>
      <c r="M152" s="135"/>
      <c r="N152" s="135"/>
      <c r="O152" s="135"/>
    </row>
    <row r="153" ht="18.75" customHeight="1" spans="1:15">
      <c r="A153" s="131" t="s">
        <v>306</v>
      </c>
      <c r="B153" s="57">
        <v>1162</v>
      </c>
      <c r="C153" s="88" t="s">
        <v>207</v>
      </c>
      <c r="D153" s="88" t="s">
        <v>207</v>
      </c>
      <c r="E153" s="88" t="s">
        <v>207</v>
      </c>
      <c r="F153" s="121">
        <f t="shared" si="18"/>
        <v>0</v>
      </c>
      <c r="G153" s="88" t="s">
        <v>207</v>
      </c>
      <c r="H153" s="88" t="s">
        <v>207</v>
      </c>
      <c r="I153" s="88" t="s">
        <v>207</v>
      </c>
      <c r="J153" s="88" t="s">
        <v>207</v>
      </c>
      <c r="K153" s="135"/>
      <c r="L153" s="135"/>
      <c r="M153" s="135"/>
      <c r="N153" s="135"/>
      <c r="O153" s="135"/>
    </row>
    <row r="154" ht="18.75" customHeight="1" spans="1:15">
      <c r="A154" s="134" t="s">
        <v>307</v>
      </c>
      <c r="B154" s="135">
        <v>1170</v>
      </c>
      <c r="C154" s="66">
        <f>SUM(C143,C144,C145,C146,C147,C148,C151)</f>
        <v>1511</v>
      </c>
      <c r="D154" s="66">
        <f t="shared" ref="D154:J154" si="21">SUM(D143,D144,D145,D146,D147,D148,D151)</f>
        <v>21</v>
      </c>
      <c r="E154" s="66">
        <f t="shared" si="21"/>
        <v>555</v>
      </c>
      <c r="F154" s="66">
        <f t="shared" si="21"/>
        <v>100</v>
      </c>
      <c r="G154" s="66">
        <f t="shared" si="21"/>
        <v>-483</v>
      </c>
      <c r="H154" s="66">
        <f t="shared" si="21"/>
        <v>125</v>
      </c>
      <c r="I154" s="66">
        <f t="shared" si="21"/>
        <v>558</v>
      </c>
      <c r="J154" s="66">
        <f t="shared" si="21"/>
        <v>-100</v>
      </c>
      <c r="K154" s="135"/>
      <c r="L154" s="135"/>
      <c r="M154" s="135"/>
      <c r="N154" s="135"/>
      <c r="O154" s="135"/>
    </row>
    <row r="155" ht="18.75" customHeight="1" spans="1:15">
      <c r="A155" s="131" t="s">
        <v>308</v>
      </c>
      <c r="B155" s="8">
        <v>1180</v>
      </c>
      <c r="C155" s="88">
        <v>-177</v>
      </c>
      <c r="D155" s="88">
        <v>-9</v>
      </c>
      <c r="E155" s="88">
        <v>-100</v>
      </c>
      <c r="F155" s="121">
        <f>SUM(G155:J155)</f>
        <v>-18</v>
      </c>
      <c r="G155" s="88" t="s">
        <v>207</v>
      </c>
      <c r="H155" s="88" t="s">
        <v>207</v>
      </c>
      <c r="I155" s="88" t="s">
        <v>207</v>
      </c>
      <c r="J155" s="88">
        <v>-18</v>
      </c>
      <c r="K155" s="135"/>
      <c r="L155" s="135"/>
      <c r="M155" s="135"/>
      <c r="N155" s="135"/>
      <c r="O155" s="135"/>
    </row>
    <row r="156" ht="18.75" customHeight="1" spans="1:15">
      <c r="A156" s="131" t="s">
        <v>309</v>
      </c>
      <c r="B156" s="8">
        <v>1181</v>
      </c>
      <c r="C156" s="88"/>
      <c r="D156" s="88"/>
      <c r="E156" s="88"/>
      <c r="F156" s="121">
        <f>SUM(G156:J156)</f>
        <v>0</v>
      </c>
      <c r="G156" s="88"/>
      <c r="H156" s="88"/>
      <c r="I156" s="88"/>
      <c r="J156" s="88"/>
      <c r="K156" s="135"/>
      <c r="L156" s="135"/>
      <c r="M156" s="135"/>
      <c r="N156" s="135"/>
      <c r="O156" s="135"/>
    </row>
    <row r="157" ht="18.75" customHeight="1" spans="1:15">
      <c r="A157" s="131" t="s">
        <v>310</v>
      </c>
      <c r="B157" s="57">
        <v>1190</v>
      </c>
      <c r="C157" s="88"/>
      <c r="D157" s="88"/>
      <c r="E157" s="88"/>
      <c r="F157" s="121">
        <f>SUM(G157:J157)</f>
        <v>0</v>
      </c>
      <c r="G157" s="88"/>
      <c r="H157" s="88"/>
      <c r="I157" s="88"/>
      <c r="J157" s="88"/>
      <c r="K157" s="135"/>
      <c r="L157" s="135"/>
      <c r="M157" s="135"/>
      <c r="N157" s="135"/>
      <c r="O157" s="135"/>
    </row>
    <row r="158" ht="18.75" customHeight="1" spans="1:15">
      <c r="A158" s="131" t="s">
        <v>311</v>
      </c>
      <c r="B158" s="57">
        <v>1191</v>
      </c>
      <c r="C158" s="88" t="s">
        <v>207</v>
      </c>
      <c r="D158" s="88" t="s">
        <v>207</v>
      </c>
      <c r="E158" s="88" t="s">
        <v>207</v>
      </c>
      <c r="F158" s="121">
        <f>SUM(G158:J158)</f>
        <v>0</v>
      </c>
      <c r="G158" s="88" t="s">
        <v>207</v>
      </c>
      <c r="H158" s="88" t="s">
        <v>207</v>
      </c>
      <c r="I158" s="88" t="s">
        <v>207</v>
      </c>
      <c r="J158" s="88" t="s">
        <v>207</v>
      </c>
      <c r="K158" s="135"/>
      <c r="L158" s="135"/>
      <c r="M158" s="135"/>
      <c r="N158" s="135"/>
      <c r="O158" s="135"/>
    </row>
    <row r="159" ht="18.75" customHeight="1" spans="1:15">
      <c r="A159" s="134" t="s">
        <v>312</v>
      </c>
      <c r="B159" s="135">
        <v>1200</v>
      </c>
      <c r="C159" s="66">
        <f>SUM(C154,C155,C156,C157,C158)</f>
        <v>1334</v>
      </c>
      <c r="D159" s="66">
        <f t="shared" ref="D159:J159" si="22">SUM(D154,D155,D156,D157,D158)</f>
        <v>12</v>
      </c>
      <c r="E159" s="66">
        <f t="shared" si="22"/>
        <v>455</v>
      </c>
      <c r="F159" s="66">
        <f t="shared" si="22"/>
        <v>82</v>
      </c>
      <c r="G159" s="66">
        <f t="shared" si="22"/>
        <v>-483</v>
      </c>
      <c r="H159" s="66">
        <f t="shared" si="22"/>
        <v>125</v>
      </c>
      <c r="I159" s="66">
        <f t="shared" si="22"/>
        <v>558</v>
      </c>
      <c r="J159" s="66">
        <f t="shared" si="22"/>
        <v>-118</v>
      </c>
      <c r="K159" s="135"/>
      <c r="L159" s="135"/>
      <c r="M159" s="135"/>
      <c r="N159" s="135"/>
      <c r="O159" s="135"/>
    </row>
    <row r="160" ht="18.75" customHeight="1" spans="1:15">
      <c r="A160" s="131" t="s">
        <v>313</v>
      </c>
      <c r="B160" s="57">
        <v>1201</v>
      </c>
      <c r="C160" s="211">
        <f t="shared" ref="C160:J160" si="23">IF(C159&gt;0,C159,0)</f>
        <v>1334</v>
      </c>
      <c r="D160" s="211">
        <f t="shared" si="23"/>
        <v>12</v>
      </c>
      <c r="E160" s="211">
        <f t="shared" si="23"/>
        <v>455</v>
      </c>
      <c r="F160" s="211">
        <f t="shared" si="23"/>
        <v>82</v>
      </c>
      <c r="G160" s="211">
        <f t="shared" si="23"/>
        <v>0</v>
      </c>
      <c r="H160" s="211">
        <f t="shared" si="23"/>
        <v>125</v>
      </c>
      <c r="I160" s="211">
        <f t="shared" si="23"/>
        <v>558</v>
      </c>
      <c r="J160" s="211">
        <f t="shared" si="23"/>
        <v>0</v>
      </c>
      <c r="K160" s="135"/>
      <c r="L160" s="135"/>
      <c r="M160" s="135"/>
      <c r="N160" s="135"/>
      <c r="O160" s="135"/>
    </row>
    <row r="161" ht="18.75" customHeight="1" spans="1:15">
      <c r="A161" s="131" t="s">
        <v>314</v>
      </c>
      <c r="B161" s="57">
        <v>1202</v>
      </c>
      <c r="C161" s="211">
        <f t="shared" ref="C161:J161" si="24">IF(C159&lt;0,C159,0)</f>
        <v>0</v>
      </c>
      <c r="D161" s="211">
        <f t="shared" si="24"/>
        <v>0</v>
      </c>
      <c r="E161" s="211">
        <f t="shared" si="24"/>
        <v>0</v>
      </c>
      <c r="F161" s="211">
        <f t="shared" si="24"/>
        <v>0</v>
      </c>
      <c r="G161" s="211">
        <f t="shared" si="24"/>
        <v>-483</v>
      </c>
      <c r="H161" s="211">
        <f t="shared" si="24"/>
        <v>0</v>
      </c>
      <c r="I161" s="211">
        <f t="shared" si="24"/>
        <v>0</v>
      </c>
      <c r="J161" s="211">
        <f t="shared" si="24"/>
        <v>-118</v>
      </c>
      <c r="K161" s="135"/>
      <c r="L161" s="135"/>
      <c r="M161" s="135"/>
      <c r="N161" s="135"/>
      <c r="O161" s="135"/>
    </row>
    <row r="162" ht="18.75" customHeight="1" spans="1:15">
      <c r="A162" s="134" t="s">
        <v>315</v>
      </c>
      <c r="B162" s="57">
        <v>1210</v>
      </c>
      <c r="C162" s="66">
        <f t="shared" ref="C162:J162" si="25">SUM(C32,C121,C144,C146,C148,C156,C157)</f>
        <v>16771</v>
      </c>
      <c r="D162" s="66">
        <f t="shared" si="25"/>
        <v>16664</v>
      </c>
      <c r="E162" s="66">
        <f t="shared" si="25"/>
        <v>17692</v>
      </c>
      <c r="F162" s="66">
        <f t="shared" si="25"/>
        <v>17705</v>
      </c>
      <c r="G162" s="66">
        <f t="shared" si="25"/>
        <v>3715</v>
      </c>
      <c r="H162" s="66">
        <f t="shared" si="25"/>
        <v>4785</v>
      </c>
      <c r="I162" s="66">
        <f t="shared" si="25"/>
        <v>5150</v>
      </c>
      <c r="J162" s="66">
        <f t="shared" si="25"/>
        <v>4055</v>
      </c>
      <c r="K162" s="135"/>
      <c r="L162" s="135"/>
      <c r="M162" s="135"/>
      <c r="N162" s="135"/>
      <c r="O162" s="135"/>
    </row>
    <row r="163" ht="18.75" customHeight="1" spans="1:15">
      <c r="A163" s="134" t="s">
        <v>316</v>
      </c>
      <c r="B163" s="57">
        <v>1220</v>
      </c>
      <c r="C163" s="66">
        <f t="shared" ref="C163:J163" si="26">SUM(C43,C75,C113,C129,C145,C147,C151,C155,C158)</f>
        <v>-15437</v>
      </c>
      <c r="D163" s="66">
        <f t="shared" si="26"/>
        <v>-16652</v>
      </c>
      <c r="E163" s="66">
        <f t="shared" si="26"/>
        <v>-17237</v>
      </c>
      <c r="F163" s="66">
        <f t="shared" si="26"/>
        <v>-17623</v>
      </c>
      <c r="G163" s="66">
        <f t="shared" si="26"/>
        <v>-4198</v>
      </c>
      <c r="H163" s="66">
        <f t="shared" si="26"/>
        <v>-4660</v>
      </c>
      <c r="I163" s="66">
        <f t="shared" si="26"/>
        <v>-4592</v>
      </c>
      <c r="J163" s="66">
        <f t="shared" si="26"/>
        <v>-4173</v>
      </c>
      <c r="K163" s="135"/>
      <c r="L163" s="135"/>
      <c r="M163" s="135"/>
      <c r="N163" s="135"/>
      <c r="O163" s="135"/>
    </row>
    <row r="164" ht="18.75" customHeight="1" spans="1:15">
      <c r="A164" s="131" t="s">
        <v>317</v>
      </c>
      <c r="B164" s="57">
        <v>1230</v>
      </c>
      <c r="C164" s="88"/>
      <c r="D164" s="88"/>
      <c r="E164" s="88"/>
      <c r="F164" s="121">
        <f>SUM(G164:J164)</f>
        <v>0</v>
      </c>
      <c r="G164" s="88"/>
      <c r="H164" s="88"/>
      <c r="I164" s="88"/>
      <c r="J164" s="88"/>
      <c r="K164" s="135"/>
      <c r="L164" s="135"/>
      <c r="M164" s="135"/>
      <c r="N164" s="135"/>
      <c r="O164" s="135"/>
    </row>
    <row r="165" ht="38.25" customHeight="1" spans="1:15">
      <c r="A165" s="212" t="s">
        <v>318</v>
      </c>
      <c r="B165" s="135">
        <v>1300</v>
      </c>
      <c r="C165" s="66">
        <f t="shared" ref="C165:J165" si="27">C143+C172</f>
        <v>-6206</v>
      </c>
      <c r="D165" s="66">
        <f t="shared" si="27"/>
        <v>-7979</v>
      </c>
      <c r="E165" s="66">
        <f t="shared" si="27"/>
        <v>-7051</v>
      </c>
      <c r="F165" s="66">
        <f t="shared" si="27"/>
        <v>-7795</v>
      </c>
      <c r="G165" s="66">
        <f t="shared" si="27"/>
        <v>-2416</v>
      </c>
      <c r="H165" s="66">
        <f t="shared" si="27"/>
        <v>-1862</v>
      </c>
      <c r="I165" s="66">
        <f t="shared" si="27"/>
        <v>-1427</v>
      </c>
      <c r="J165" s="66">
        <f t="shared" si="27"/>
        <v>-2090</v>
      </c>
      <c r="K165" s="225"/>
      <c r="L165" s="226"/>
      <c r="M165" s="226"/>
      <c r="N165" s="226"/>
      <c r="O165" s="227"/>
    </row>
    <row r="166" ht="18.75" customHeight="1" spans="1:15">
      <c r="A166" s="213" t="s">
        <v>319</v>
      </c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28"/>
    </row>
    <row r="167" ht="18.75" customHeight="1" spans="1:15">
      <c r="A167" s="131" t="s">
        <v>320</v>
      </c>
      <c r="B167" s="57">
        <v>1400</v>
      </c>
      <c r="C167" s="88">
        <v>-727</v>
      </c>
      <c r="D167" s="88">
        <v>-1105</v>
      </c>
      <c r="E167" s="88">
        <v>-822</v>
      </c>
      <c r="F167" s="121">
        <f t="shared" ref="F167:F174" si="28">SUM(G167:J167)</f>
        <v>-1002</v>
      </c>
      <c r="G167" s="88">
        <v>-240</v>
      </c>
      <c r="H167" s="88">
        <v>-265</v>
      </c>
      <c r="I167" s="88">
        <v>-275</v>
      </c>
      <c r="J167" s="88">
        <v>-222</v>
      </c>
      <c r="K167" s="135"/>
      <c r="L167" s="135"/>
      <c r="M167" s="135"/>
      <c r="N167" s="135"/>
      <c r="O167" s="135"/>
    </row>
    <row r="168" ht="18.75" customHeight="1" spans="1:15">
      <c r="A168" s="131" t="s">
        <v>321</v>
      </c>
      <c r="B168" s="215">
        <v>1401</v>
      </c>
      <c r="C168" s="88">
        <v>-116</v>
      </c>
      <c r="D168" s="88">
        <v>-120</v>
      </c>
      <c r="E168" s="88">
        <v>-402</v>
      </c>
      <c r="F168" s="121">
        <f t="shared" si="28"/>
        <v>-450</v>
      </c>
      <c r="G168" s="88">
        <v>-100</v>
      </c>
      <c r="H168" s="88">
        <v>-125</v>
      </c>
      <c r="I168" s="88">
        <v>-125</v>
      </c>
      <c r="J168" s="88">
        <v>-100</v>
      </c>
      <c r="K168" s="135"/>
      <c r="L168" s="135"/>
      <c r="M168" s="135"/>
      <c r="N168" s="135"/>
      <c r="O168" s="135"/>
    </row>
    <row r="169" ht="18.75" customHeight="1" spans="1:15">
      <c r="A169" s="131" t="s">
        <v>322</v>
      </c>
      <c r="B169" s="215">
        <v>1402</v>
      </c>
      <c r="C169" s="88">
        <v>-252</v>
      </c>
      <c r="D169" s="88">
        <v>-325</v>
      </c>
      <c r="E169" s="88">
        <v>-320</v>
      </c>
      <c r="F169" s="121">
        <f t="shared" si="28"/>
        <v>-432</v>
      </c>
      <c r="G169" s="88">
        <v>-110</v>
      </c>
      <c r="H169" s="88">
        <v>-110</v>
      </c>
      <c r="I169" s="88">
        <v>-120</v>
      </c>
      <c r="J169" s="88">
        <v>-92</v>
      </c>
      <c r="K169" s="135"/>
      <c r="L169" s="135"/>
      <c r="M169" s="135"/>
      <c r="N169" s="135"/>
      <c r="O169" s="135"/>
    </row>
    <row r="170" ht="18.75" customHeight="1" spans="1:15">
      <c r="A170" s="131" t="s">
        <v>136</v>
      </c>
      <c r="B170" s="215">
        <v>1410</v>
      </c>
      <c r="C170" s="88">
        <v>-4937</v>
      </c>
      <c r="D170" s="88">
        <v>-5100</v>
      </c>
      <c r="E170" s="88">
        <v>-5251</v>
      </c>
      <c r="F170" s="121">
        <f t="shared" si="28"/>
        <v>-5710</v>
      </c>
      <c r="G170" s="88">
        <v>-1415</v>
      </c>
      <c r="H170" s="88">
        <v>-1405</v>
      </c>
      <c r="I170" s="88">
        <v>-1425</v>
      </c>
      <c r="J170" s="88">
        <v>-1465</v>
      </c>
      <c r="K170" s="135"/>
      <c r="L170" s="135"/>
      <c r="M170" s="135"/>
      <c r="N170" s="135"/>
      <c r="O170" s="135"/>
    </row>
    <row r="171" ht="18.75" customHeight="1" spans="1:15">
      <c r="A171" s="131" t="s">
        <v>208</v>
      </c>
      <c r="B171" s="215">
        <v>1420</v>
      </c>
      <c r="C171" s="88">
        <v>-1074</v>
      </c>
      <c r="D171" s="88">
        <v>-1032</v>
      </c>
      <c r="E171" s="88">
        <v>-1168</v>
      </c>
      <c r="F171" s="121">
        <f t="shared" si="28"/>
        <v>-1256</v>
      </c>
      <c r="G171" s="88">
        <v>-309</v>
      </c>
      <c r="H171" s="88">
        <v>-307</v>
      </c>
      <c r="I171" s="88">
        <v>-312</v>
      </c>
      <c r="J171" s="88">
        <v>-328</v>
      </c>
      <c r="K171" s="135"/>
      <c r="L171" s="135"/>
      <c r="M171" s="135"/>
      <c r="N171" s="135"/>
      <c r="O171" s="135"/>
    </row>
    <row r="172" ht="18.75" customHeight="1" spans="1:15">
      <c r="A172" s="131" t="s">
        <v>323</v>
      </c>
      <c r="B172" s="215">
        <v>1430</v>
      </c>
      <c r="C172" s="88">
        <v>-4057</v>
      </c>
      <c r="D172" s="88">
        <v>-4300</v>
      </c>
      <c r="E172" s="88">
        <v>-4013</v>
      </c>
      <c r="F172" s="121">
        <f t="shared" si="28"/>
        <v>-4300</v>
      </c>
      <c r="G172" s="88">
        <v>-1035</v>
      </c>
      <c r="H172" s="88">
        <v>-1090</v>
      </c>
      <c r="I172" s="88">
        <v>-1085</v>
      </c>
      <c r="J172" s="88">
        <v>-1090</v>
      </c>
      <c r="K172" s="135"/>
      <c r="L172" s="135"/>
      <c r="M172" s="135"/>
      <c r="N172" s="135"/>
      <c r="O172" s="135"/>
    </row>
    <row r="173" ht="18.75" customHeight="1" spans="1:15">
      <c r="A173" s="131" t="s">
        <v>324</v>
      </c>
      <c r="B173" s="215">
        <v>1440</v>
      </c>
      <c r="C173" s="88">
        <v>-4465</v>
      </c>
      <c r="D173" s="88">
        <v>-5115</v>
      </c>
      <c r="E173" s="88">
        <v>-5878</v>
      </c>
      <c r="F173" s="121">
        <f t="shared" si="28"/>
        <v>-5332</v>
      </c>
      <c r="G173" s="88">
        <v>-1197</v>
      </c>
      <c r="H173" s="88">
        <v>-1590</v>
      </c>
      <c r="I173" s="88">
        <v>-1495</v>
      </c>
      <c r="J173" s="88">
        <v>-1050</v>
      </c>
      <c r="K173" s="135"/>
      <c r="L173" s="135"/>
      <c r="M173" s="135"/>
      <c r="N173" s="135"/>
      <c r="O173" s="135"/>
    </row>
    <row r="174" ht="18.75" customHeight="1" spans="1:15">
      <c r="A174" s="134" t="s">
        <v>194</v>
      </c>
      <c r="B174" s="216">
        <v>1450</v>
      </c>
      <c r="C174" s="66">
        <f>SUM(C167,C170:C173)</f>
        <v>-15260</v>
      </c>
      <c r="D174" s="66">
        <f>SUM(D167,D170:D173)</f>
        <v>-16652</v>
      </c>
      <c r="E174" s="66">
        <f>SUM(E167,E170:E173)</f>
        <v>-17132</v>
      </c>
      <c r="F174" s="120">
        <f t="shared" si="28"/>
        <v>-17600</v>
      </c>
      <c r="G174" s="66">
        <f>SUM(G167,G170:G173)</f>
        <v>-4196</v>
      </c>
      <c r="H174" s="66">
        <f>SUM(H167,H170:H173)</f>
        <v>-4657</v>
      </c>
      <c r="I174" s="66">
        <f>SUM(I167,I170:I173)</f>
        <v>-4592</v>
      </c>
      <c r="J174" s="66">
        <f>SUM(J167,J170:J173)</f>
        <v>-4155</v>
      </c>
      <c r="K174" s="135"/>
      <c r="L174" s="135"/>
      <c r="M174" s="135"/>
      <c r="N174" s="135"/>
      <c r="O174" s="135"/>
    </row>
    <row r="175" s="178" customFormat="1" ht="18.75" customHeight="1" spans="1:15">
      <c r="A175" s="217"/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  <c r="L175" s="217"/>
      <c r="M175" s="217"/>
      <c r="N175" s="217"/>
      <c r="O175" s="217"/>
    </row>
    <row r="176" ht="18.75" customHeight="1" spans="1:15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</row>
    <row r="177" ht="18.75" customHeight="1" spans="1:13">
      <c r="A177" s="154" t="s">
        <v>161</v>
      </c>
      <c r="B177" s="218"/>
      <c r="C177" s="219"/>
      <c r="D177" s="219" t="s">
        <v>162</v>
      </c>
      <c r="E177" s="219"/>
      <c r="F177" s="218"/>
      <c r="G177" s="218"/>
      <c r="H177" s="98" t="s">
        <v>163</v>
      </c>
      <c r="M177" s="218"/>
    </row>
    <row r="178" ht="18.75" customHeight="1" spans="1:12">
      <c r="A178" s="220" t="s">
        <v>325</v>
      </c>
      <c r="B178" s="221"/>
      <c r="C178" s="222"/>
      <c r="D178" s="222" t="s">
        <v>165</v>
      </c>
      <c r="F178" s="218"/>
      <c r="G178" s="218"/>
      <c r="H178" s="223" t="s">
        <v>326</v>
      </c>
      <c r="I178" s="223"/>
      <c r="J178" s="223"/>
      <c r="K178" s="223"/>
      <c r="L178" s="223"/>
    </row>
    <row r="179" ht="18.75" customHeight="1" spans="1:4">
      <c r="A179" s="220"/>
      <c r="B179" s="221"/>
      <c r="C179" s="222"/>
      <c r="D179" s="222"/>
    </row>
    <row r="180" spans="1:1">
      <c r="A180" s="224"/>
    </row>
    <row r="181" spans="1:1">
      <c r="A181" s="224"/>
    </row>
    <row r="182" spans="1:1">
      <c r="A182" s="224"/>
    </row>
    <row r="183" spans="1:1">
      <c r="A183" s="224"/>
    </row>
    <row r="184" spans="1:1">
      <c r="A184" s="224"/>
    </row>
    <row r="185" spans="1:1">
      <c r="A185" s="224"/>
    </row>
    <row r="186" spans="1:1">
      <c r="A186" s="224"/>
    </row>
    <row r="187" spans="1:1">
      <c r="A187" s="224"/>
    </row>
    <row r="188" spans="1:1">
      <c r="A188" s="224"/>
    </row>
    <row r="189" spans="1:1">
      <c r="A189" s="224"/>
    </row>
    <row r="190" spans="1:1">
      <c r="A190" s="224"/>
    </row>
    <row r="191" spans="1:1">
      <c r="A191" s="224"/>
    </row>
    <row r="192" spans="1:1">
      <c r="A192" s="224"/>
    </row>
    <row r="193" spans="1:1">
      <c r="A193" s="224"/>
    </row>
    <row r="194" spans="1:1">
      <c r="A194" s="224"/>
    </row>
    <row r="195" spans="1:1">
      <c r="A195" s="224"/>
    </row>
    <row r="196" spans="1:1">
      <c r="A196" s="224"/>
    </row>
    <row r="197" spans="1:1">
      <c r="A197" s="224"/>
    </row>
    <row r="198" spans="1:1">
      <c r="A198" s="224"/>
    </row>
    <row r="199" spans="1:1">
      <c r="A199" s="224"/>
    </row>
    <row r="200" spans="1:1">
      <c r="A200" s="224"/>
    </row>
    <row r="201" spans="1:1">
      <c r="A201" s="224"/>
    </row>
    <row r="202" spans="1:1">
      <c r="A202" s="224"/>
    </row>
    <row r="203" spans="1:1">
      <c r="A203" s="224"/>
    </row>
    <row r="204" spans="1:1">
      <c r="A204" s="224"/>
    </row>
    <row r="205" spans="1:1">
      <c r="A205" s="224"/>
    </row>
    <row r="206" spans="1:1">
      <c r="A206" s="224"/>
    </row>
    <row r="207" spans="1:1">
      <c r="A207" s="224"/>
    </row>
    <row r="208" spans="1:1">
      <c r="A208" s="224"/>
    </row>
    <row r="209" spans="1:1">
      <c r="A209" s="224"/>
    </row>
    <row r="210" spans="1:1">
      <c r="A210" s="224"/>
    </row>
    <row r="211" spans="1:1">
      <c r="A211" s="224"/>
    </row>
    <row r="212" spans="1:1">
      <c r="A212" s="224"/>
    </row>
    <row r="213" spans="1:1">
      <c r="A213" s="224"/>
    </row>
    <row r="214" spans="1:1">
      <c r="A214" s="224"/>
    </row>
    <row r="215" spans="1:1">
      <c r="A215" s="224"/>
    </row>
    <row r="216" spans="1:1">
      <c r="A216" s="224"/>
    </row>
    <row r="217" spans="1:1">
      <c r="A217" s="224"/>
    </row>
    <row r="218" spans="1:1">
      <c r="A218" s="224"/>
    </row>
    <row r="219" spans="1:1">
      <c r="A219" s="224"/>
    </row>
    <row r="220" spans="1:1">
      <c r="A220" s="224"/>
    </row>
    <row r="221" spans="1:1">
      <c r="A221" s="224"/>
    </row>
    <row r="222" spans="1:1">
      <c r="A222" s="224"/>
    </row>
    <row r="223" spans="1:1">
      <c r="A223" s="224"/>
    </row>
    <row r="224" spans="1:1">
      <c r="A224" s="224"/>
    </row>
    <row r="225" spans="1:1">
      <c r="A225" s="224"/>
    </row>
    <row r="226" spans="1:1">
      <c r="A226" s="224"/>
    </row>
    <row r="227" spans="1:1">
      <c r="A227" s="224"/>
    </row>
    <row r="228" spans="1:1">
      <c r="A228" s="224"/>
    </row>
    <row r="229" spans="1:1">
      <c r="A229" s="224"/>
    </row>
    <row r="230" spans="1:1">
      <c r="A230" s="224"/>
    </row>
    <row r="231" spans="1:1">
      <c r="A231" s="224"/>
    </row>
    <row r="232" spans="1:1">
      <c r="A232" s="224"/>
    </row>
    <row r="233" spans="1:1">
      <c r="A233" s="224"/>
    </row>
    <row r="234" spans="1:1">
      <c r="A234" s="224"/>
    </row>
    <row r="235" spans="1:1">
      <c r="A235" s="224"/>
    </row>
    <row r="236" spans="1:1">
      <c r="A236" s="224"/>
    </row>
    <row r="237" spans="1:1">
      <c r="A237" s="224"/>
    </row>
    <row r="238" spans="1:1">
      <c r="A238" s="224"/>
    </row>
    <row r="239" spans="1:1">
      <c r="A239" s="224"/>
    </row>
    <row r="240" spans="1:1">
      <c r="A240" s="224"/>
    </row>
    <row r="241" spans="1:1">
      <c r="A241" s="224"/>
    </row>
    <row r="242" spans="1:1">
      <c r="A242" s="224"/>
    </row>
    <row r="243" spans="1:1">
      <c r="A243" s="224"/>
    </row>
    <row r="244" spans="1:1">
      <c r="A244" s="224"/>
    </row>
    <row r="245" spans="1:1">
      <c r="A245" s="224"/>
    </row>
    <row r="246" spans="1:1">
      <c r="A246" s="224"/>
    </row>
    <row r="247" spans="1:1">
      <c r="A247" s="224"/>
    </row>
    <row r="248" spans="1:1">
      <c r="A248" s="224"/>
    </row>
    <row r="249" spans="1:1">
      <c r="A249" s="224"/>
    </row>
    <row r="250" spans="1:1">
      <c r="A250" s="224"/>
    </row>
    <row r="251" spans="1:1">
      <c r="A251" s="224"/>
    </row>
    <row r="252" spans="1:1">
      <c r="A252" s="224"/>
    </row>
    <row r="253" spans="1:1">
      <c r="A253" s="224"/>
    </row>
    <row r="254" spans="1:1">
      <c r="A254" s="224"/>
    </row>
    <row r="255" spans="1:1">
      <c r="A255" s="224"/>
    </row>
    <row r="256" spans="1:1">
      <c r="A256" s="224"/>
    </row>
    <row r="257" spans="1:1">
      <c r="A257" s="224"/>
    </row>
    <row r="258" spans="1:1">
      <c r="A258" s="224"/>
    </row>
    <row r="259" spans="1:1">
      <c r="A259" s="224"/>
    </row>
    <row r="260" spans="1:1">
      <c r="A260" s="224"/>
    </row>
    <row r="261" spans="1:1">
      <c r="A261" s="224"/>
    </row>
    <row r="262" spans="1:1">
      <c r="A262" s="224"/>
    </row>
    <row r="263" spans="1:1">
      <c r="A263" s="224"/>
    </row>
    <row r="264" spans="1:1">
      <c r="A264" s="224"/>
    </row>
    <row r="265" spans="1:1">
      <c r="A265" s="224"/>
    </row>
    <row r="266" spans="1:1">
      <c r="A266" s="224"/>
    </row>
    <row r="267" spans="1:1">
      <c r="A267" s="224"/>
    </row>
    <row r="268" spans="1:1">
      <c r="A268" s="224"/>
    </row>
    <row r="269" spans="1:1">
      <c r="A269" s="224"/>
    </row>
    <row r="270" spans="1:1">
      <c r="A270" s="224"/>
    </row>
    <row r="271" spans="1:1">
      <c r="A271" s="224"/>
    </row>
    <row r="272" spans="1:1">
      <c r="A272" s="224"/>
    </row>
    <row r="273" spans="1:1">
      <c r="A273" s="224"/>
    </row>
    <row r="274" spans="1:1">
      <c r="A274" s="224"/>
    </row>
    <row r="275" spans="1:1">
      <c r="A275" s="224"/>
    </row>
    <row r="276" spans="1:1">
      <c r="A276" s="224"/>
    </row>
    <row r="277" spans="1:1">
      <c r="A277" s="224"/>
    </row>
    <row r="278" spans="1:1">
      <c r="A278" s="224"/>
    </row>
    <row r="279" spans="1:1">
      <c r="A279" s="224"/>
    </row>
    <row r="280" spans="1:1">
      <c r="A280" s="224"/>
    </row>
    <row r="281" spans="1:1">
      <c r="A281" s="224"/>
    </row>
    <row r="282" spans="1:1">
      <c r="A282" s="224"/>
    </row>
    <row r="283" spans="1:1">
      <c r="A283" s="224"/>
    </row>
    <row r="284" spans="1:1">
      <c r="A284" s="224"/>
    </row>
    <row r="285" spans="1:1">
      <c r="A285" s="224"/>
    </row>
    <row r="286" spans="1:1">
      <c r="A286" s="224"/>
    </row>
    <row r="287" spans="1:1">
      <c r="A287" s="224"/>
    </row>
    <row r="288" spans="1:1">
      <c r="A288" s="224"/>
    </row>
    <row r="289" spans="1:1">
      <c r="A289" s="224"/>
    </row>
    <row r="290" spans="1:1">
      <c r="A290" s="224"/>
    </row>
    <row r="291" spans="1:1">
      <c r="A291" s="224"/>
    </row>
    <row r="292" spans="1:1">
      <c r="A292" s="224"/>
    </row>
    <row r="293" spans="1:1">
      <c r="A293" s="224"/>
    </row>
    <row r="294" spans="1:1">
      <c r="A294" s="224"/>
    </row>
    <row r="295" spans="1:1">
      <c r="A295" s="224"/>
    </row>
    <row r="296" spans="1:1">
      <c r="A296" s="224"/>
    </row>
    <row r="297" spans="1:1">
      <c r="A297" s="224"/>
    </row>
    <row r="298" spans="1:1">
      <c r="A298" s="224"/>
    </row>
    <row r="299" spans="1:1">
      <c r="A299" s="224"/>
    </row>
    <row r="300" spans="1:1">
      <c r="A300" s="224"/>
    </row>
    <row r="301" spans="1:1">
      <c r="A301" s="224"/>
    </row>
    <row r="302" spans="1:1">
      <c r="A302" s="224"/>
    </row>
    <row r="303" spans="1:1">
      <c r="A303" s="224"/>
    </row>
    <row r="304" spans="1:1">
      <c r="A304" s="224"/>
    </row>
    <row r="305" spans="1:1">
      <c r="A305" s="224"/>
    </row>
    <row r="306" spans="1:1">
      <c r="A306" s="224"/>
    </row>
    <row r="307" spans="1:1">
      <c r="A307" s="224"/>
    </row>
    <row r="308" spans="1:1">
      <c r="A308" s="224"/>
    </row>
    <row r="309" spans="1:1">
      <c r="A309" s="224"/>
    </row>
    <row r="310" spans="1:1">
      <c r="A310" s="224"/>
    </row>
    <row r="311" spans="1:1">
      <c r="A311" s="224"/>
    </row>
    <row r="312" spans="1:1">
      <c r="A312" s="224"/>
    </row>
    <row r="313" spans="1:1">
      <c r="A313" s="224"/>
    </row>
    <row r="314" spans="1:1">
      <c r="A314" s="224"/>
    </row>
    <row r="315" spans="1:1">
      <c r="A315" s="224"/>
    </row>
    <row r="316" spans="1:1">
      <c r="A316" s="224"/>
    </row>
    <row r="317" spans="1:1">
      <c r="A317" s="224"/>
    </row>
    <row r="318" spans="1:1">
      <c r="A318" s="224"/>
    </row>
    <row r="319" spans="1:1">
      <c r="A319" s="224"/>
    </row>
    <row r="320" spans="1:1">
      <c r="A320" s="224"/>
    </row>
    <row r="321" spans="1:1">
      <c r="A321" s="224"/>
    </row>
    <row r="322" spans="1:1">
      <c r="A322" s="224"/>
    </row>
    <row r="323" spans="1:1">
      <c r="A323" s="224"/>
    </row>
    <row r="324" spans="1:1">
      <c r="A324" s="224"/>
    </row>
    <row r="325" spans="1:1">
      <c r="A325" s="224"/>
    </row>
    <row r="326" spans="1:1">
      <c r="A326" s="224"/>
    </row>
  </sheetData>
  <mergeCells count="112">
    <mergeCell ref="A1:N1"/>
    <mergeCell ref="A3:O3"/>
    <mergeCell ref="B5:E5"/>
    <mergeCell ref="F5:O5"/>
    <mergeCell ref="B6:E6"/>
    <mergeCell ref="F6:O6"/>
    <mergeCell ref="B7:E7"/>
    <mergeCell ref="F7:O7"/>
    <mergeCell ref="A9:J9"/>
    <mergeCell ref="B11:C11"/>
    <mergeCell ref="D11:F11"/>
    <mergeCell ref="G11:I11"/>
    <mergeCell ref="J11:L11"/>
    <mergeCell ref="M11:O11"/>
    <mergeCell ref="A27:K27"/>
    <mergeCell ref="G29:J29"/>
    <mergeCell ref="K31:O31"/>
    <mergeCell ref="K32:O32"/>
    <mergeCell ref="K43:O43"/>
    <mergeCell ref="K44:O44"/>
    <mergeCell ref="K45:O45"/>
    <mergeCell ref="K46:O46"/>
    <mergeCell ref="K47:O47"/>
    <mergeCell ref="K48:O48"/>
    <mergeCell ref="K49:O49"/>
    <mergeCell ref="K50:O50"/>
    <mergeCell ref="K51:O51"/>
    <mergeCell ref="K52:O52"/>
    <mergeCell ref="K74:O74"/>
    <mergeCell ref="K75:O75"/>
    <mergeCell ref="K76:O76"/>
    <mergeCell ref="K77:O77"/>
    <mergeCell ref="K78:O78"/>
    <mergeCell ref="K79:O79"/>
    <mergeCell ref="K80:O80"/>
    <mergeCell ref="K81:O81"/>
    <mergeCell ref="K82:O82"/>
    <mergeCell ref="K83:O83"/>
    <mergeCell ref="K84:O84"/>
    <mergeCell ref="K85:O85"/>
    <mergeCell ref="K86:O86"/>
    <mergeCell ref="K87:O87"/>
    <mergeCell ref="K88:O88"/>
    <mergeCell ref="K89:O89"/>
    <mergeCell ref="K90:O90"/>
    <mergeCell ref="K91:O91"/>
    <mergeCell ref="K92:O92"/>
    <mergeCell ref="K93:O93"/>
    <mergeCell ref="K94:O94"/>
    <mergeCell ref="K95:O95"/>
    <mergeCell ref="K96:O96"/>
    <mergeCell ref="K97:O97"/>
    <mergeCell ref="K113:O113"/>
    <mergeCell ref="K114:O114"/>
    <mergeCell ref="K115:O115"/>
    <mergeCell ref="K116:O116"/>
    <mergeCell ref="K117:O117"/>
    <mergeCell ref="K118:O118"/>
    <mergeCell ref="K119:O119"/>
    <mergeCell ref="K120:O120"/>
    <mergeCell ref="K121:O121"/>
    <mergeCell ref="K122:O122"/>
    <mergeCell ref="K123:O123"/>
    <mergeCell ref="K124:O124"/>
    <mergeCell ref="K129:O129"/>
    <mergeCell ref="K130:O130"/>
    <mergeCell ref="K131:O131"/>
    <mergeCell ref="K132:O132"/>
    <mergeCell ref="K133:O133"/>
    <mergeCell ref="K134:O134"/>
    <mergeCell ref="K135:O135"/>
    <mergeCell ref="K143:O143"/>
    <mergeCell ref="K144:O144"/>
    <mergeCell ref="K145:O145"/>
    <mergeCell ref="K146:O146"/>
    <mergeCell ref="K147:O147"/>
    <mergeCell ref="K148:O148"/>
    <mergeCell ref="K149:O149"/>
    <mergeCell ref="K150:O150"/>
    <mergeCell ref="K151:O151"/>
    <mergeCell ref="K152:O152"/>
    <mergeCell ref="K153:O153"/>
    <mergeCell ref="K154:O154"/>
    <mergeCell ref="K155:O155"/>
    <mergeCell ref="K156:O156"/>
    <mergeCell ref="K157:O157"/>
    <mergeCell ref="K158:O158"/>
    <mergeCell ref="K159:O159"/>
    <mergeCell ref="K160:O160"/>
    <mergeCell ref="K161:O161"/>
    <mergeCell ref="K162:O162"/>
    <mergeCell ref="K163:O163"/>
    <mergeCell ref="K164:O164"/>
    <mergeCell ref="K165:O165"/>
    <mergeCell ref="A166:O166"/>
    <mergeCell ref="K167:O167"/>
    <mergeCell ref="K168:O168"/>
    <mergeCell ref="K169:O169"/>
    <mergeCell ref="K170:O170"/>
    <mergeCell ref="K171:O171"/>
    <mergeCell ref="K172:O172"/>
    <mergeCell ref="K173:O173"/>
    <mergeCell ref="K174:O174"/>
    <mergeCell ref="H178:L178"/>
    <mergeCell ref="A11:A12"/>
    <mergeCell ref="A29:A30"/>
    <mergeCell ref="B29:B30"/>
    <mergeCell ref="C29:C30"/>
    <mergeCell ref="D29:D30"/>
    <mergeCell ref="E29:E30"/>
    <mergeCell ref="F29:F30"/>
    <mergeCell ref="K29:O30"/>
  </mergeCells>
  <printOptions horizontalCentered="1"/>
  <pageMargins left="0.984251968503937" right="0.196850393700787" top="1.18110236220472" bottom="0.78740157480315" header="0" footer="0.393700787401575"/>
  <pageSetup paperSize="9" scale="37" orientation="landscape"/>
  <headerFooter alignWithMargins="0">
    <oddHeader>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78" zoomScaleNormal="78" zoomScaleSheetLayoutView="52" topLeftCell="A4" workbookViewId="0">
      <selection activeCell="M12" sqref="M12"/>
    </sheetView>
  </sheetViews>
  <sheetFormatPr defaultColWidth="9" defaultRowHeight="13.2"/>
  <cols>
    <col min="1" max="1" width="86.5740740740741" customWidth="1"/>
    <col min="2" max="3" width="15.1388888888889" customWidth="1"/>
    <col min="4" max="4" width="25.8518518518519" customWidth="1"/>
    <col min="5" max="5" width="14" customWidth="1"/>
    <col min="6" max="13" width="16.4259259259259" customWidth="1"/>
    <col min="14" max="14" width="4.13888888888889" customWidth="1"/>
  </cols>
  <sheetData>
    <row r="1" ht="3.75" customHeight="1"/>
    <row r="2" ht="27.75" customHeight="1" spans="1:13">
      <c r="A2" s="157" t="s">
        <v>327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ht="13.5" customHeight="1" spans="1:1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ht="41.25" customHeight="1" spans="1:13">
      <c r="A4" s="74" t="s">
        <v>36</v>
      </c>
      <c r="B4" s="75"/>
      <c r="C4" s="75"/>
      <c r="D4" s="76"/>
      <c r="E4" s="110" t="s">
        <v>37</v>
      </c>
      <c r="F4" s="110" t="s">
        <v>328</v>
      </c>
      <c r="G4" s="110" t="s">
        <v>329</v>
      </c>
      <c r="H4" s="77" t="s">
        <v>40</v>
      </c>
      <c r="I4" s="8" t="s">
        <v>197</v>
      </c>
      <c r="J4" s="8" t="s">
        <v>198</v>
      </c>
      <c r="K4" s="8"/>
      <c r="L4" s="8"/>
      <c r="M4" s="8"/>
    </row>
    <row r="5" ht="41.25" customHeight="1" spans="1:13">
      <c r="A5" s="78"/>
      <c r="B5" s="7"/>
      <c r="C5" s="7"/>
      <c r="D5" s="79"/>
      <c r="E5" s="110"/>
      <c r="F5" s="110"/>
      <c r="G5" s="110"/>
      <c r="H5" s="77"/>
      <c r="I5" s="8"/>
      <c r="J5" s="77" t="s">
        <v>200</v>
      </c>
      <c r="K5" s="77" t="s">
        <v>201</v>
      </c>
      <c r="L5" s="77" t="s">
        <v>202</v>
      </c>
      <c r="M5" s="77" t="s">
        <v>203</v>
      </c>
    </row>
    <row r="6" ht="18" spans="1:13">
      <c r="A6" s="158">
        <v>1</v>
      </c>
      <c r="B6" s="159"/>
      <c r="C6" s="159"/>
      <c r="D6" s="160"/>
      <c r="E6" s="110">
        <v>2</v>
      </c>
      <c r="F6" s="110">
        <v>3</v>
      </c>
      <c r="G6" s="110">
        <v>4</v>
      </c>
      <c r="H6" s="110">
        <v>5</v>
      </c>
      <c r="I6" s="110">
        <v>6</v>
      </c>
      <c r="J6" s="110">
        <v>7</v>
      </c>
      <c r="K6" s="110">
        <v>8</v>
      </c>
      <c r="L6" s="110">
        <v>9</v>
      </c>
      <c r="M6" s="110">
        <v>10</v>
      </c>
    </row>
    <row r="7" ht="18.75" customHeight="1" spans="1:13">
      <c r="A7" s="111" t="s">
        <v>330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="73" customFormat="1" ht="18.75" customHeight="1" spans="1:13">
      <c r="A8" s="28" t="s">
        <v>53</v>
      </c>
      <c r="B8" s="29"/>
      <c r="C8" s="29"/>
      <c r="D8" s="30"/>
      <c r="E8" s="135">
        <v>1200</v>
      </c>
      <c r="F8" s="66">
        <f>'I. Інф. до фін.плану'!C159</f>
        <v>1334</v>
      </c>
      <c r="G8" s="66">
        <f>'I. Інф. до фін.плану'!D159</f>
        <v>12</v>
      </c>
      <c r="H8" s="66">
        <f>'I. Інф. до фін.плану'!E159</f>
        <v>455</v>
      </c>
      <c r="I8" s="66">
        <f>'I. Інф. до фін.плану'!F159</f>
        <v>82</v>
      </c>
      <c r="J8" s="66">
        <f>'I. Інф. до фін.плану'!G159</f>
        <v>-483</v>
      </c>
      <c r="K8" s="66">
        <f>'I. Інф. до фін.плану'!H159</f>
        <v>125</v>
      </c>
      <c r="L8" s="66">
        <f>'I. Інф. до фін.плану'!I159</f>
        <v>558</v>
      </c>
      <c r="M8" s="66">
        <f>'I. Інф. до фін.плану'!J159</f>
        <v>-118</v>
      </c>
    </row>
    <row r="9" s="73" customFormat="1" ht="18.75" customHeight="1" spans="1:13">
      <c r="A9" s="127" t="s">
        <v>331</v>
      </c>
      <c r="B9" s="161"/>
      <c r="C9" s="161"/>
      <c r="D9" s="162"/>
      <c r="E9" s="135">
        <v>2000</v>
      </c>
      <c r="F9" s="113">
        <v>995</v>
      </c>
      <c r="G9" s="113">
        <v>496</v>
      </c>
      <c r="H9" s="113">
        <v>2228</v>
      </c>
      <c r="I9" s="113">
        <v>2683</v>
      </c>
      <c r="J9" s="113"/>
      <c r="K9" s="113"/>
      <c r="L9" s="113"/>
      <c r="M9" s="113"/>
    </row>
    <row r="10" s="1" customFormat="1" ht="21.75" customHeight="1" spans="1:13">
      <c r="A10" s="163" t="s">
        <v>332</v>
      </c>
      <c r="B10" s="164"/>
      <c r="C10" s="164"/>
      <c r="D10" s="165"/>
      <c r="E10" s="57">
        <v>2005</v>
      </c>
      <c r="F10" s="88">
        <v>-101</v>
      </c>
      <c r="G10" s="88" t="s">
        <v>207</v>
      </c>
      <c r="H10" s="88" t="s">
        <v>207</v>
      </c>
      <c r="I10" s="121">
        <f t="shared" ref="I10:I47" si="0">SUM(J10:M10)</f>
        <v>0</v>
      </c>
      <c r="J10" s="88" t="s">
        <v>207</v>
      </c>
      <c r="K10" s="88" t="s">
        <v>207</v>
      </c>
      <c r="L10" s="88" t="s">
        <v>207</v>
      </c>
      <c r="M10" s="88" t="s">
        <v>207</v>
      </c>
    </row>
    <row r="11" s="73" customFormat="1" ht="39.75" customHeight="1" spans="1:13">
      <c r="A11" s="166" t="s">
        <v>333</v>
      </c>
      <c r="B11" s="167"/>
      <c r="C11" s="167"/>
      <c r="D11" s="168"/>
      <c r="E11" s="135">
        <v>2009</v>
      </c>
      <c r="F11" s="66">
        <f>SUM(F9:F10)</f>
        <v>894</v>
      </c>
      <c r="G11" s="66">
        <f t="shared" ref="G11:I11" si="1">SUM(G9:G10)</f>
        <v>496</v>
      </c>
      <c r="H11" s="66">
        <f t="shared" si="1"/>
        <v>2228</v>
      </c>
      <c r="I11" s="66">
        <f t="shared" si="1"/>
        <v>2683</v>
      </c>
      <c r="J11" s="66">
        <v>2683</v>
      </c>
      <c r="K11" s="66">
        <v>1745</v>
      </c>
      <c r="L11" s="66">
        <v>1870</v>
      </c>
      <c r="M11" s="66">
        <v>2428</v>
      </c>
    </row>
    <row r="12" s="73" customFormat="1" ht="18.75" customHeight="1" spans="1:13">
      <c r="A12" s="127" t="s">
        <v>334</v>
      </c>
      <c r="B12" s="161"/>
      <c r="C12" s="161"/>
      <c r="D12" s="162"/>
      <c r="E12" s="135">
        <v>2010</v>
      </c>
      <c r="F12" s="120">
        <f>SUM(F13:F14)</f>
        <v>0</v>
      </c>
      <c r="G12" s="120">
        <f>SUM(G13:G14)</f>
        <v>0</v>
      </c>
      <c r="H12" s="120">
        <f>SUM(H13:H14)</f>
        <v>0</v>
      </c>
      <c r="I12" s="120">
        <f t="shared" si="0"/>
        <v>0</v>
      </c>
      <c r="J12" s="120">
        <f>SUM(J13:J14)</f>
        <v>0</v>
      </c>
      <c r="K12" s="120">
        <f>SUM(K13:K14)</f>
        <v>0</v>
      </c>
      <c r="L12" s="120">
        <f>SUM(L13:L14)</f>
        <v>0</v>
      </c>
      <c r="M12" s="120">
        <f>SUM(M13:M14)</f>
        <v>0</v>
      </c>
    </row>
    <row r="13" ht="18.75" customHeight="1" spans="1:13">
      <c r="A13" s="84" t="s">
        <v>335</v>
      </c>
      <c r="B13" s="85"/>
      <c r="C13" s="85"/>
      <c r="D13" s="86"/>
      <c r="E13" s="57">
        <v>2011</v>
      </c>
      <c r="F13" s="88" t="s">
        <v>207</v>
      </c>
      <c r="G13" s="88" t="s">
        <v>207</v>
      </c>
      <c r="H13" s="88" t="s">
        <v>207</v>
      </c>
      <c r="I13" s="121">
        <f t="shared" si="0"/>
        <v>0</v>
      </c>
      <c r="J13" s="88" t="s">
        <v>207</v>
      </c>
      <c r="K13" s="88" t="s">
        <v>207</v>
      </c>
      <c r="L13" s="88" t="s">
        <v>207</v>
      </c>
      <c r="M13" s="88" t="s">
        <v>207</v>
      </c>
    </row>
    <row r="14" ht="40.5" customHeight="1" spans="1:13">
      <c r="A14" s="84" t="s">
        <v>336</v>
      </c>
      <c r="B14" s="85"/>
      <c r="C14" s="85"/>
      <c r="D14" s="86"/>
      <c r="E14" s="57">
        <v>2012</v>
      </c>
      <c r="F14" s="88" t="s">
        <v>207</v>
      </c>
      <c r="G14" s="88" t="s">
        <v>207</v>
      </c>
      <c r="H14" s="88" t="s">
        <v>207</v>
      </c>
      <c r="I14" s="121">
        <f t="shared" si="0"/>
        <v>0</v>
      </c>
      <c r="J14" s="88" t="s">
        <v>207</v>
      </c>
      <c r="K14" s="88" t="s">
        <v>207</v>
      </c>
      <c r="L14" s="88" t="s">
        <v>207</v>
      </c>
      <c r="M14" s="88" t="s">
        <v>207</v>
      </c>
    </row>
    <row r="15" ht="18.75" customHeight="1" spans="1:13">
      <c r="A15" s="84" t="s">
        <v>337</v>
      </c>
      <c r="B15" s="85"/>
      <c r="C15" s="85"/>
      <c r="D15" s="86"/>
      <c r="E15" s="57" t="s">
        <v>338</v>
      </c>
      <c r="F15" s="88" t="s">
        <v>207</v>
      </c>
      <c r="G15" s="88" t="s">
        <v>207</v>
      </c>
      <c r="H15" s="88" t="s">
        <v>207</v>
      </c>
      <c r="I15" s="121">
        <f t="shared" si="0"/>
        <v>0</v>
      </c>
      <c r="J15" s="88" t="s">
        <v>207</v>
      </c>
      <c r="K15" s="88" t="s">
        <v>207</v>
      </c>
      <c r="L15" s="88" t="s">
        <v>207</v>
      </c>
      <c r="M15" s="88" t="s">
        <v>207</v>
      </c>
    </row>
    <row r="16" ht="18.75" customHeight="1" spans="1:13">
      <c r="A16" s="84" t="s">
        <v>339</v>
      </c>
      <c r="B16" s="85"/>
      <c r="C16" s="85"/>
      <c r="D16" s="86"/>
      <c r="E16" s="57">
        <v>2020</v>
      </c>
      <c r="F16" s="88"/>
      <c r="G16" s="88"/>
      <c r="H16" s="88"/>
      <c r="I16" s="121">
        <f t="shared" si="0"/>
        <v>0</v>
      </c>
      <c r="J16" s="88"/>
      <c r="K16" s="88"/>
      <c r="L16" s="88"/>
      <c r="M16" s="88"/>
    </row>
    <row r="17" ht="18.75" customHeight="1" spans="1:13">
      <c r="A17" s="169" t="s">
        <v>340</v>
      </c>
      <c r="B17" s="170"/>
      <c r="C17" s="170"/>
      <c r="D17" s="171"/>
      <c r="E17" s="57">
        <v>2030</v>
      </c>
      <c r="F17" s="88" t="s">
        <v>207</v>
      </c>
      <c r="G17" s="88" t="s">
        <v>207</v>
      </c>
      <c r="H17" s="88" t="s">
        <v>207</v>
      </c>
      <c r="I17" s="121">
        <f t="shared" si="0"/>
        <v>-341</v>
      </c>
      <c r="J17" s="88">
        <v>-341</v>
      </c>
      <c r="K17" s="88" t="s">
        <v>207</v>
      </c>
      <c r="L17" s="88" t="s">
        <v>207</v>
      </c>
      <c r="M17" s="88" t="s">
        <v>207</v>
      </c>
    </row>
    <row r="18" ht="18.75" customHeight="1" spans="1:13">
      <c r="A18" s="169" t="s">
        <v>341</v>
      </c>
      <c r="B18" s="170"/>
      <c r="C18" s="170"/>
      <c r="D18" s="171"/>
      <c r="E18" s="57">
        <v>2031</v>
      </c>
      <c r="F18" s="88" t="s">
        <v>207</v>
      </c>
      <c r="G18" s="88" t="s">
        <v>207</v>
      </c>
      <c r="H18" s="88" t="s">
        <v>207</v>
      </c>
      <c r="I18" s="121">
        <f t="shared" si="0"/>
        <v>0</v>
      </c>
      <c r="J18" s="88" t="s">
        <v>207</v>
      </c>
      <c r="K18" s="88" t="s">
        <v>207</v>
      </c>
      <c r="L18" s="88" t="s">
        <v>207</v>
      </c>
      <c r="M18" s="88" t="s">
        <v>207</v>
      </c>
    </row>
    <row r="19" ht="18.75" customHeight="1" spans="1:13">
      <c r="A19" s="169" t="s">
        <v>342</v>
      </c>
      <c r="B19" s="170"/>
      <c r="C19" s="170"/>
      <c r="D19" s="171"/>
      <c r="E19" s="57">
        <v>2040</v>
      </c>
      <c r="F19" s="88" t="s">
        <v>207</v>
      </c>
      <c r="G19" s="88" t="s">
        <v>207</v>
      </c>
      <c r="H19" s="88" t="s">
        <v>207</v>
      </c>
      <c r="I19" s="121">
        <f t="shared" si="0"/>
        <v>0</v>
      </c>
      <c r="J19" s="88" t="s">
        <v>207</v>
      </c>
      <c r="K19" s="88" t="s">
        <v>207</v>
      </c>
      <c r="L19" s="88" t="s">
        <v>207</v>
      </c>
      <c r="M19" s="88" t="s">
        <v>207</v>
      </c>
    </row>
    <row r="20" ht="18.75" customHeight="1" spans="1:13">
      <c r="A20" s="169" t="s">
        <v>343</v>
      </c>
      <c r="B20" s="170"/>
      <c r="C20" s="170"/>
      <c r="D20" s="171"/>
      <c r="E20" s="57">
        <v>2050</v>
      </c>
      <c r="F20" s="88" t="s">
        <v>207</v>
      </c>
      <c r="G20" s="88" t="s">
        <v>207</v>
      </c>
      <c r="H20" s="88" t="s">
        <v>207</v>
      </c>
      <c r="I20" s="121">
        <f t="shared" si="0"/>
        <v>-114</v>
      </c>
      <c r="J20" s="88">
        <v>-114</v>
      </c>
      <c r="K20" s="88" t="s">
        <v>207</v>
      </c>
      <c r="L20" s="88" t="s">
        <v>207</v>
      </c>
      <c r="M20" s="88" t="s">
        <v>207</v>
      </c>
    </row>
    <row r="21" ht="18.75" customHeight="1" spans="1:13">
      <c r="A21" s="169" t="s">
        <v>344</v>
      </c>
      <c r="B21" s="170"/>
      <c r="C21" s="170"/>
      <c r="D21" s="171"/>
      <c r="E21" s="57">
        <v>2060</v>
      </c>
      <c r="F21" s="88" t="s">
        <v>207</v>
      </c>
      <c r="G21" s="88" t="s">
        <v>207</v>
      </c>
      <c r="H21" s="88" t="s">
        <v>207</v>
      </c>
      <c r="I21" s="121">
        <f t="shared" si="0"/>
        <v>0</v>
      </c>
      <c r="J21" s="88" t="s">
        <v>207</v>
      </c>
      <c r="K21" s="88" t="s">
        <v>207</v>
      </c>
      <c r="L21" s="88" t="s">
        <v>207</v>
      </c>
      <c r="M21" s="88" t="s">
        <v>207</v>
      </c>
    </row>
    <row r="22" s="73" customFormat="1" ht="24.75" customHeight="1" spans="1:13">
      <c r="A22" s="127" t="s">
        <v>345</v>
      </c>
      <c r="B22" s="161"/>
      <c r="C22" s="161"/>
      <c r="D22" s="162"/>
      <c r="E22" s="135">
        <v>2070</v>
      </c>
      <c r="F22" s="66">
        <f t="shared" ref="F22:M22" si="2">SUM(F8,F11:F12,F16:F17,F19:F21)</f>
        <v>2228</v>
      </c>
      <c r="G22" s="66">
        <f t="shared" si="2"/>
        <v>508</v>
      </c>
      <c r="H22" s="66">
        <f t="shared" si="2"/>
        <v>2683</v>
      </c>
      <c r="I22" s="66">
        <f t="shared" si="2"/>
        <v>2310</v>
      </c>
      <c r="J22" s="66">
        <f t="shared" si="2"/>
        <v>1745</v>
      </c>
      <c r="K22" s="66">
        <f t="shared" si="2"/>
        <v>1870</v>
      </c>
      <c r="L22" s="66">
        <f t="shared" si="2"/>
        <v>2428</v>
      </c>
      <c r="M22" s="66">
        <f t="shared" si="2"/>
        <v>2310</v>
      </c>
    </row>
    <row r="23" ht="27.75" customHeight="1" spans="1:13">
      <c r="A23" s="111" t="s">
        <v>346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ht="24.75" customHeight="1" spans="1:13">
      <c r="A24" s="127" t="s">
        <v>347</v>
      </c>
      <c r="B24" s="161"/>
      <c r="C24" s="161"/>
      <c r="D24" s="162"/>
      <c r="E24" s="135">
        <v>2110</v>
      </c>
      <c r="F24" s="66">
        <f>SUM(F25:F32)</f>
        <v>-1747</v>
      </c>
      <c r="G24" s="66">
        <f>SUM(G25:G32)</f>
        <v>-1683</v>
      </c>
      <c r="H24" s="66">
        <f>SUM(H25:H32)</f>
        <v>-1797</v>
      </c>
      <c r="I24" s="120">
        <f t="shared" si="0"/>
        <v>-1800</v>
      </c>
      <c r="J24" s="66">
        <f>SUM(J25:J32)</f>
        <v>-525</v>
      </c>
      <c r="K24" s="66">
        <f>SUM(K25:K32)</f>
        <v>-425</v>
      </c>
      <c r="L24" s="66">
        <f>SUM(L25:L32)</f>
        <v>-425</v>
      </c>
      <c r="M24" s="66">
        <f>SUM(M25:M32)</f>
        <v>-425</v>
      </c>
    </row>
    <row r="25" ht="18.75" customHeight="1" spans="1:13">
      <c r="A25" s="84" t="s">
        <v>55</v>
      </c>
      <c r="B25" s="85"/>
      <c r="C25" s="85"/>
      <c r="D25" s="86"/>
      <c r="E25" s="57">
        <v>2111</v>
      </c>
      <c r="F25" s="88"/>
      <c r="G25" s="88"/>
      <c r="H25" s="88">
        <v>-177</v>
      </c>
      <c r="I25" s="121">
        <f t="shared" si="0"/>
        <v>-100</v>
      </c>
      <c r="J25" s="88">
        <v>-100</v>
      </c>
      <c r="K25" s="88"/>
      <c r="L25" s="88"/>
      <c r="M25" s="88"/>
    </row>
    <row r="26" ht="18.75" customHeight="1" spans="1:13">
      <c r="A26" s="84" t="s">
        <v>56</v>
      </c>
      <c r="B26" s="85"/>
      <c r="C26" s="85"/>
      <c r="D26" s="86"/>
      <c r="E26" s="57">
        <v>2112</v>
      </c>
      <c r="F26" s="88">
        <v>-1654</v>
      </c>
      <c r="G26" s="88">
        <v>-1420</v>
      </c>
      <c r="H26" s="88">
        <v>-1340</v>
      </c>
      <c r="I26" s="121">
        <f t="shared" si="0"/>
        <v>-1420</v>
      </c>
      <c r="J26" s="88">
        <v>-355</v>
      </c>
      <c r="K26" s="88">
        <v>-355</v>
      </c>
      <c r="L26" s="88">
        <v>-355</v>
      </c>
      <c r="M26" s="88">
        <v>-355</v>
      </c>
    </row>
    <row r="27" ht="18.75" customHeight="1" spans="1:13">
      <c r="A27" s="169" t="s">
        <v>57</v>
      </c>
      <c r="B27" s="170"/>
      <c r="C27" s="170"/>
      <c r="D27" s="171"/>
      <c r="E27" s="172">
        <v>2113</v>
      </c>
      <c r="F27" s="88" t="s">
        <v>207</v>
      </c>
      <c r="G27" s="88" t="s">
        <v>207</v>
      </c>
      <c r="H27" s="88" t="s">
        <v>207</v>
      </c>
      <c r="I27" s="121">
        <f t="shared" si="0"/>
        <v>0</v>
      </c>
      <c r="J27" s="88" t="s">
        <v>207</v>
      </c>
      <c r="K27" s="88" t="s">
        <v>207</v>
      </c>
      <c r="L27" s="88" t="s">
        <v>207</v>
      </c>
      <c r="M27" s="88" t="s">
        <v>207</v>
      </c>
    </row>
    <row r="28" ht="18.75" customHeight="1" spans="1:13">
      <c r="A28" s="169" t="s">
        <v>348</v>
      </c>
      <c r="B28" s="170"/>
      <c r="C28" s="170"/>
      <c r="D28" s="171"/>
      <c r="E28" s="172">
        <v>2114</v>
      </c>
      <c r="F28" s="88"/>
      <c r="G28" s="88"/>
      <c r="H28" s="88"/>
      <c r="I28" s="121">
        <f t="shared" si="0"/>
        <v>0</v>
      </c>
      <c r="J28" s="88"/>
      <c r="K28" s="88"/>
      <c r="L28" s="88"/>
      <c r="M28" s="88"/>
    </row>
    <row r="29" ht="18.75" customHeight="1" spans="1:13">
      <c r="A29" s="169" t="s">
        <v>349</v>
      </c>
      <c r="B29" s="170"/>
      <c r="C29" s="170"/>
      <c r="D29" s="171"/>
      <c r="E29" s="172">
        <v>2115</v>
      </c>
      <c r="F29" s="88"/>
      <c r="G29" s="88"/>
      <c r="H29" s="88"/>
      <c r="I29" s="121">
        <f t="shared" si="0"/>
        <v>0</v>
      </c>
      <c r="J29" s="88"/>
      <c r="K29" s="88"/>
      <c r="L29" s="88"/>
      <c r="M29" s="88"/>
    </row>
    <row r="30" ht="18.75" customHeight="1" spans="1:13">
      <c r="A30" s="169" t="s">
        <v>350</v>
      </c>
      <c r="B30" s="170"/>
      <c r="C30" s="170"/>
      <c r="D30" s="171"/>
      <c r="E30" s="172">
        <v>2116</v>
      </c>
      <c r="F30" s="88"/>
      <c r="G30" s="88">
        <v>-8</v>
      </c>
      <c r="H30" s="88"/>
      <c r="I30" s="121">
        <f t="shared" si="0"/>
        <v>0</v>
      </c>
      <c r="J30" s="88"/>
      <c r="K30" s="88"/>
      <c r="L30" s="88"/>
      <c r="M30" s="88"/>
    </row>
    <row r="31" ht="18.75" customHeight="1" spans="1:13">
      <c r="A31" s="169" t="s">
        <v>351</v>
      </c>
      <c r="B31" s="170"/>
      <c r="C31" s="170"/>
      <c r="D31" s="171"/>
      <c r="E31" s="172">
        <v>2117</v>
      </c>
      <c r="F31" s="88"/>
      <c r="G31" s="88"/>
      <c r="H31" s="88"/>
      <c r="I31" s="121">
        <f t="shared" si="0"/>
        <v>0</v>
      </c>
      <c r="J31" s="88"/>
      <c r="K31" s="88"/>
      <c r="L31" s="88"/>
      <c r="M31" s="88"/>
    </row>
    <row r="32" ht="18.75" customHeight="1" spans="1:13">
      <c r="A32" s="169" t="s">
        <v>352</v>
      </c>
      <c r="B32" s="170"/>
      <c r="C32" s="170"/>
      <c r="D32" s="171"/>
      <c r="E32" s="172">
        <v>2118</v>
      </c>
      <c r="F32" s="88">
        <v>-93</v>
      </c>
      <c r="G32" s="88">
        <v>-255</v>
      </c>
      <c r="H32" s="88">
        <v>-280</v>
      </c>
      <c r="I32" s="121">
        <f t="shared" si="0"/>
        <v>-280</v>
      </c>
      <c r="J32" s="88">
        <v>-70</v>
      </c>
      <c r="K32" s="88">
        <v>-70</v>
      </c>
      <c r="L32" s="88">
        <v>-70</v>
      </c>
      <c r="M32" s="88">
        <v>-70</v>
      </c>
    </row>
    <row r="33" ht="24" customHeight="1" spans="1:13">
      <c r="A33" s="127" t="s">
        <v>353</v>
      </c>
      <c r="B33" s="161"/>
      <c r="C33" s="161"/>
      <c r="D33" s="162"/>
      <c r="E33" s="173">
        <v>2120</v>
      </c>
      <c r="F33" s="66">
        <f>SUM(F34:F37)</f>
        <v>-3296</v>
      </c>
      <c r="G33" s="66">
        <f>SUM(G34:G37)</f>
        <v>-3138</v>
      </c>
      <c r="H33" s="66">
        <f>SUM(H34:H37)</f>
        <v>-3130</v>
      </c>
      <c r="I33" s="120">
        <f t="shared" si="0"/>
        <v>-2340</v>
      </c>
      <c r="J33" s="66">
        <f>SUM(J34:J37)</f>
        <v>-580</v>
      </c>
      <c r="K33" s="66">
        <f>SUM(K34:K37)</f>
        <v>-580</v>
      </c>
      <c r="L33" s="66">
        <f>SUM(L34:L37)</f>
        <v>-580</v>
      </c>
      <c r="M33" s="66">
        <f>SUM(M34:M37)</f>
        <v>-600</v>
      </c>
    </row>
    <row r="34" ht="18.6" customHeight="1" spans="1:13">
      <c r="A34" s="169" t="s">
        <v>351</v>
      </c>
      <c r="B34" s="170"/>
      <c r="C34" s="170"/>
      <c r="D34" s="171"/>
      <c r="E34" s="172">
        <v>2121</v>
      </c>
      <c r="F34" s="88">
        <v>-941</v>
      </c>
      <c r="G34" s="88">
        <v>-918</v>
      </c>
      <c r="H34" s="88">
        <v>-990</v>
      </c>
      <c r="I34" s="121">
        <f t="shared" si="0"/>
        <v>-1025</v>
      </c>
      <c r="J34" s="88">
        <v>-255</v>
      </c>
      <c r="K34" s="88">
        <v>-255</v>
      </c>
      <c r="L34" s="88">
        <v>-255</v>
      </c>
      <c r="M34" s="88">
        <v>-260</v>
      </c>
    </row>
    <row r="35" ht="18.6" customHeight="1" spans="1:13">
      <c r="A35" s="169" t="s">
        <v>354</v>
      </c>
      <c r="B35" s="170"/>
      <c r="C35" s="170"/>
      <c r="D35" s="171"/>
      <c r="E35" s="172">
        <v>2122</v>
      </c>
      <c r="F35" s="88">
        <v>-1160</v>
      </c>
      <c r="G35" s="88">
        <v>-1200</v>
      </c>
      <c r="H35" s="88">
        <v>-1303</v>
      </c>
      <c r="I35" s="121">
        <f t="shared" si="0"/>
        <v>-1315</v>
      </c>
      <c r="J35" s="88">
        <v>-325</v>
      </c>
      <c r="K35" s="88">
        <v>-325</v>
      </c>
      <c r="L35" s="88">
        <v>-325</v>
      </c>
      <c r="M35" s="88">
        <v>-340</v>
      </c>
    </row>
    <row r="36" ht="18.6" customHeight="1" spans="1:13">
      <c r="A36" s="169" t="s">
        <v>355</v>
      </c>
      <c r="B36" s="170"/>
      <c r="C36" s="170"/>
      <c r="D36" s="171"/>
      <c r="E36" s="172">
        <v>2123</v>
      </c>
      <c r="F36" s="88"/>
      <c r="G36" s="88"/>
      <c r="H36" s="88"/>
      <c r="I36" s="121">
        <f t="shared" si="0"/>
        <v>0</v>
      </c>
      <c r="J36" s="88"/>
      <c r="K36" s="88"/>
      <c r="L36" s="88"/>
      <c r="M36" s="88"/>
    </row>
    <row r="37" ht="18.6" customHeight="1" spans="1:13">
      <c r="A37" s="169" t="s">
        <v>356</v>
      </c>
      <c r="B37" s="170"/>
      <c r="C37" s="170"/>
      <c r="D37" s="171"/>
      <c r="E37" s="172">
        <v>2124</v>
      </c>
      <c r="F37" s="88">
        <v>-1195</v>
      </c>
      <c r="G37" s="88">
        <v>-1020</v>
      </c>
      <c r="H37" s="88">
        <v>-837</v>
      </c>
      <c r="I37" s="121">
        <f t="shared" si="0"/>
        <v>0</v>
      </c>
      <c r="J37" s="88"/>
      <c r="K37" s="88"/>
      <c r="L37" s="88"/>
      <c r="M37" s="88"/>
    </row>
    <row r="38" ht="24" customHeight="1" spans="1:13">
      <c r="A38" s="127" t="s">
        <v>357</v>
      </c>
      <c r="B38" s="161"/>
      <c r="C38" s="161"/>
      <c r="D38" s="162"/>
      <c r="E38" s="173">
        <v>2130</v>
      </c>
      <c r="F38" s="66">
        <f>SUM(F39:F43)</f>
        <v>-1074</v>
      </c>
      <c r="G38" s="66">
        <f>SUM(G39:G43)</f>
        <v>-1122</v>
      </c>
      <c r="H38" s="66">
        <f>SUM(H39:H43)</f>
        <v>-1160</v>
      </c>
      <c r="I38" s="120">
        <f t="shared" si="0"/>
        <v>-1256</v>
      </c>
      <c r="J38" s="66">
        <f>SUM(J39:J43)</f>
        <v>-310</v>
      </c>
      <c r="K38" s="66">
        <f>SUM(K39:K43)</f>
        <v>-310</v>
      </c>
      <c r="L38" s="66">
        <f>SUM(L39:L43)</f>
        <v>-316</v>
      </c>
      <c r="M38" s="66">
        <f>SUM(M39:M43)</f>
        <v>-320</v>
      </c>
    </row>
    <row r="39" ht="18.75" customHeight="1" spans="1:13">
      <c r="A39" s="169" t="s">
        <v>58</v>
      </c>
      <c r="B39" s="170"/>
      <c r="C39" s="170"/>
      <c r="D39" s="171"/>
      <c r="E39" s="172">
        <v>2131</v>
      </c>
      <c r="F39" s="88"/>
      <c r="G39" s="88"/>
      <c r="H39" s="88"/>
      <c r="I39" s="121">
        <f t="shared" si="0"/>
        <v>0</v>
      </c>
      <c r="J39" s="88"/>
      <c r="K39" s="88"/>
      <c r="L39" s="88"/>
      <c r="M39" s="88"/>
    </row>
    <row r="40" ht="41.25" customHeight="1" spans="1:13">
      <c r="A40" s="169" t="s">
        <v>59</v>
      </c>
      <c r="B40" s="170"/>
      <c r="C40" s="170"/>
      <c r="D40" s="171"/>
      <c r="E40" s="172">
        <v>2132</v>
      </c>
      <c r="F40" s="88"/>
      <c r="G40" s="88"/>
      <c r="H40" s="88"/>
      <c r="I40" s="121">
        <f t="shared" si="0"/>
        <v>0</v>
      </c>
      <c r="J40" s="88"/>
      <c r="K40" s="88"/>
      <c r="L40" s="88"/>
      <c r="M40" s="88"/>
    </row>
    <row r="41" ht="18.75" customHeight="1" spans="1:13">
      <c r="A41" s="169" t="s">
        <v>358</v>
      </c>
      <c r="B41" s="170"/>
      <c r="C41" s="170"/>
      <c r="D41" s="171"/>
      <c r="E41" s="172">
        <v>2133</v>
      </c>
      <c r="F41" s="88"/>
      <c r="G41" s="88"/>
      <c r="H41" s="88"/>
      <c r="I41" s="121">
        <f t="shared" si="0"/>
        <v>0</v>
      </c>
      <c r="J41" s="88"/>
      <c r="K41" s="88"/>
      <c r="L41" s="88"/>
      <c r="M41" s="88"/>
    </row>
    <row r="42" ht="18.75" customHeight="1" spans="1:13">
      <c r="A42" s="169" t="s">
        <v>359</v>
      </c>
      <c r="B42" s="170"/>
      <c r="C42" s="170"/>
      <c r="D42" s="171"/>
      <c r="E42" s="172">
        <v>2134</v>
      </c>
      <c r="F42" s="88">
        <v>-1074</v>
      </c>
      <c r="G42" s="88">
        <v>-1122</v>
      </c>
      <c r="H42" s="88">
        <v>-1160</v>
      </c>
      <c r="I42" s="121">
        <f t="shared" si="0"/>
        <v>-1256</v>
      </c>
      <c r="J42" s="88">
        <v>-310</v>
      </c>
      <c r="K42" s="88">
        <v>-310</v>
      </c>
      <c r="L42" s="88">
        <v>-316</v>
      </c>
      <c r="M42" s="88">
        <v>-320</v>
      </c>
    </row>
    <row r="43" ht="18.75" customHeight="1" spans="1:13">
      <c r="A43" s="169" t="s">
        <v>360</v>
      </c>
      <c r="B43" s="170"/>
      <c r="C43" s="170"/>
      <c r="D43" s="171"/>
      <c r="E43" s="172">
        <v>2135</v>
      </c>
      <c r="F43" s="88"/>
      <c r="G43" s="88"/>
      <c r="H43" s="88"/>
      <c r="I43" s="121">
        <f t="shared" si="0"/>
        <v>0</v>
      </c>
      <c r="J43" s="88"/>
      <c r="K43" s="88"/>
      <c r="L43" s="88"/>
      <c r="M43" s="88"/>
    </row>
    <row r="44" ht="18.75" customHeight="1" spans="1:13">
      <c r="A44" s="127" t="s">
        <v>361</v>
      </c>
      <c r="B44" s="161"/>
      <c r="C44" s="161"/>
      <c r="D44" s="162"/>
      <c r="E44" s="173">
        <v>2140</v>
      </c>
      <c r="F44" s="66">
        <f>SUM(F45,F46)</f>
        <v>0</v>
      </c>
      <c r="G44" s="66">
        <f>SUM(G45,G46)</f>
        <v>0</v>
      </c>
      <c r="H44" s="66">
        <f>SUM(H45,H46)</f>
        <v>0</v>
      </c>
      <c r="I44" s="120">
        <f t="shared" si="0"/>
        <v>0</v>
      </c>
      <c r="J44" s="66">
        <v>0</v>
      </c>
      <c r="K44" s="66">
        <v>0</v>
      </c>
      <c r="L44" s="66">
        <v>0</v>
      </c>
      <c r="M44" s="66">
        <v>0</v>
      </c>
    </row>
    <row r="45" ht="37.5" customHeight="1" spans="1:13">
      <c r="A45" s="169" t="s">
        <v>362</v>
      </c>
      <c r="B45" s="170"/>
      <c r="C45" s="170"/>
      <c r="D45" s="171"/>
      <c r="E45" s="172">
        <v>2141</v>
      </c>
      <c r="F45" s="88"/>
      <c r="G45" s="88"/>
      <c r="H45" s="88"/>
      <c r="I45" s="121">
        <f t="shared" si="0"/>
        <v>0</v>
      </c>
      <c r="J45" s="88"/>
      <c r="K45" s="88"/>
      <c r="L45" s="88"/>
      <c r="M45" s="88"/>
    </row>
    <row r="46" ht="18.75" customHeight="1" spans="1:13">
      <c r="A46" s="169" t="s">
        <v>363</v>
      </c>
      <c r="B46" s="170"/>
      <c r="C46" s="170"/>
      <c r="D46" s="171"/>
      <c r="E46" s="172">
        <v>2142</v>
      </c>
      <c r="F46" s="88"/>
      <c r="G46" s="88"/>
      <c r="H46" s="88"/>
      <c r="I46" s="121">
        <f t="shared" si="0"/>
        <v>0</v>
      </c>
      <c r="J46" s="88"/>
      <c r="K46" s="88"/>
      <c r="L46" s="88"/>
      <c r="M46" s="88"/>
    </row>
    <row r="47" ht="26.25" customHeight="1" spans="1:13">
      <c r="A47" s="127" t="s">
        <v>60</v>
      </c>
      <c r="B47" s="161"/>
      <c r="C47" s="161"/>
      <c r="D47" s="162"/>
      <c r="E47" s="173">
        <v>2200</v>
      </c>
      <c r="F47" s="66">
        <f>SUM(F24,F33,F38,F44)</f>
        <v>-6117</v>
      </c>
      <c r="G47" s="66">
        <f>SUM(G24,G33,G38,G44)</f>
        <v>-5943</v>
      </c>
      <c r="H47" s="66">
        <f>SUM(H24,H33,H38,H44)</f>
        <v>-6087</v>
      </c>
      <c r="I47" s="120">
        <f t="shared" si="0"/>
        <v>-5396</v>
      </c>
      <c r="J47" s="66">
        <f>SUM(J24,J33,J38,J44)</f>
        <v>-1415</v>
      </c>
      <c r="K47" s="66">
        <f>SUM(K24,K33,K38,K44)</f>
        <v>-1315</v>
      </c>
      <c r="L47" s="66">
        <f>SUM(L24,L33,L38,L44)</f>
        <v>-1321</v>
      </c>
      <c r="M47" s="66">
        <f>SUM(M24,M33,M38,M44)</f>
        <v>-1345</v>
      </c>
    </row>
    <row r="48" ht="15" customHeight="1" spans="1:13">
      <c r="A48" s="90"/>
      <c r="B48" s="90"/>
      <c r="C48" s="90"/>
      <c r="D48" s="90"/>
      <c r="E48" s="91"/>
      <c r="F48" s="92"/>
      <c r="G48" s="93"/>
      <c r="H48" s="93"/>
      <c r="I48" s="92"/>
      <c r="J48" s="93"/>
      <c r="K48" s="93"/>
      <c r="L48" s="93"/>
      <c r="M48" s="93"/>
    </row>
    <row r="49" ht="11.25" customHeight="1" spans="1:13">
      <c r="A49" s="90"/>
      <c r="B49" s="90"/>
      <c r="C49" s="90"/>
      <c r="D49" s="90"/>
      <c r="E49" s="91"/>
      <c r="F49" s="92"/>
      <c r="G49" s="93"/>
      <c r="H49" s="93"/>
      <c r="I49" s="92"/>
      <c r="J49" s="93"/>
      <c r="K49" s="93"/>
      <c r="L49" s="93"/>
      <c r="M49" s="93"/>
    </row>
    <row r="50" ht="46.5" customHeight="1" spans="1:11">
      <c r="A50" s="154" t="s">
        <v>161</v>
      </c>
      <c r="B50" s="42"/>
      <c r="C50" s="42"/>
      <c r="D50" s="42"/>
      <c r="E50" s="174"/>
      <c r="F50" s="175" t="s">
        <v>162</v>
      </c>
      <c r="G50" s="175"/>
      <c r="H50" s="175"/>
      <c r="I50" s="175"/>
      <c r="J50" s="122"/>
      <c r="K50" s="71" t="s">
        <v>163</v>
      </c>
    </row>
    <row r="51" s="3" customFormat="1" ht="22.5" customHeight="1" spans="1:13">
      <c r="A51" s="176" t="s">
        <v>364</v>
      </c>
      <c r="B51" s="176"/>
      <c r="C51" s="176"/>
      <c r="D51" s="176"/>
      <c r="E51" s="64"/>
      <c r="F51" s="176" t="s">
        <v>365</v>
      </c>
      <c r="G51" s="176"/>
      <c r="H51" s="176"/>
      <c r="I51" s="176"/>
      <c r="J51" s="177"/>
      <c r="K51" s="72" t="s">
        <v>326</v>
      </c>
      <c r="L51" s="72"/>
      <c r="M51" s="72"/>
    </row>
  </sheetData>
  <mergeCells count="53">
    <mergeCell ref="A2:M2"/>
    <mergeCell ref="J4:M4"/>
    <mergeCell ref="A6:D6"/>
    <mergeCell ref="A7:M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M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F50:I50"/>
    <mergeCell ref="F51:I51"/>
    <mergeCell ref="K51:M51"/>
    <mergeCell ref="E4:E5"/>
    <mergeCell ref="F4:F5"/>
    <mergeCell ref="G4:G5"/>
    <mergeCell ref="H4:H5"/>
    <mergeCell ref="I4:I5"/>
    <mergeCell ref="A4:D5"/>
  </mergeCells>
  <pageMargins left="1.10236220472441" right="0.393700787401575" top="1.18110236220472" bottom="0.551181102362205" header="0" footer="0.31496062992126"/>
  <pageSetup paperSize="9" scale="42" orientation="landscape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3"/>
  <sheetViews>
    <sheetView view="pageBreakPreview" zoomScale="76" zoomScaleNormal="65" topLeftCell="A70" workbookViewId="0">
      <selection activeCell="J87" sqref="J87"/>
    </sheetView>
  </sheetViews>
  <sheetFormatPr defaultColWidth="9" defaultRowHeight="13.2"/>
  <cols>
    <col min="1" max="1" width="99.4259259259259" customWidth="1"/>
    <col min="2" max="2" width="13.287037037037" customWidth="1"/>
    <col min="3" max="10" width="15.4259259259259" customWidth="1"/>
  </cols>
  <sheetData>
    <row r="1" ht="42" customHeight="1" spans="1:10">
      <c r="A1" s="5" t="s">
        <v>366</v>
      </c>
      <c r="B1" s="5"/>
      <c r="C1" s="5"/>
      <c r="D1" s="5"/>
      <c r="E1" s="5"/>
      <c r="F1" s="5"/>
      <c r="G1" s="5"/>
      <c r="H1" s="5"/>
      <c r="I1" s="5"/>
      <c r="J1" s="5"/>
    </row>
    <row r="2" ht="41.25" customHeight="1" spans="1:10">
      <c r="A2" s="100" t="s">
        <v>36</v>
      </c>
      <c r="B2" s="77" t="s">
        <v>367</v>
      </c>
      <c r="C2" s="77" t="s">
        <v>368</v>
      </c>
      <c r="D2" s="77" t="s">
        <v>369</v>
      </c>
      <c r="E2" s="77" t="s">
        <v>370</v>
      </c>
      <c r="F2" s="8" t="s">
        <v>371</v>
      </c>
      <c r="G2" s="8" t="s">
        <v>198</v>
      </c>
      <c r="H2" s="8"/>
      <c r="I2" s="8"/>
      <c r="J2" s="8"/>
    </row>
    <row r="3" ht="45.75" customHeight="1" spans="1:10">
      <c r="A3" s="107"/>
      <c r="B3" s="77"/>
      <c r="C3" s="77"/>
      <c r="D3" s="77"/>
      <c r="E3" s="77"/>
      <c r="F3" s="8"/>
      <c r="G3" s="77" t="s">
        <v>200</v>
      </c>
      <c r="H3" s="77" t="s">
        <v>201</v>
      </c>
      <c r="I3" s="77" t="s">
        <v>202</v>
      </c>
      <c r="J3" s="77" t="s">
        <v>203</v>
      </c>
    </row>
    <row r="4" ht="18.75" customHeight="1" spans="1:10">
      <c r="A4" s="8">
        <v>1</v>
      </c>
      <c r="B4" s="77">
        <v>2</v>
      </c>
      <c r="C4" s="77">
        <v>3</v>
      </c>
      <c r="D4" s="77">
        <v>4</v>
      </c>
      <c r="E4" s="77">
        <v>5</v>
      </c>
      <c r="F4" s="77">
        <v>6</v>
      </c>
      <c r="G4" s="77">
        <v>7</v>
      </c>
      <c r="H4" s="77">
        <v>8</v>
      </c>
      <c r="I4" s="77">
        <v>9</v>
      </c>
      <c r="J4" s="77">
        <v>10</v>
      </c>
    </row>
    <row r="5" ht="28.5" customHeight="1" spans="1:10">
      <c r="A5" s="127" t="s">
        <v>372</v>
      </c>
      <c r="B5" s="111"/>
      <c r="C5" s="128"/>
      <c r="D5" s="128"/>
      <c r="E5" s="128"/>
      <c r="F5" s="128"/>
      <c r="G5" s="128"/>
      <c r="H5" s="128"/>
      <c r="I5" s="128"/>
      <c r="J5" s="128"/>
    </row>
    <row r="6" ht="18.75" customHeight="1" spans="1:10">
      <c r="A6" s="129" t="s">
        <v>373</v>
      </c>
      <c r="B6" s="130">
        <v>3000</v>
      </c>
      <c r="C6" s="66">
        <f>SUM(C7:C8,C10,C13:C14,C18)</f>
        <v>15508</v>
      </c>
      <c r="D6" s="66">
        <f>SUM(D7:D8,D10,D13:D14,D18)</f>
        <v>16331</v>
      </c>
      <c r="E6" s="66">
        <f>SUM(E7:E8,E10,E13:E14,E18)</f>
        <v>16774</v>
      </c>
      <c r="F6" s="120">
        <f t="shared" ref="F6:F78" si="0">SUM(G6:J6)</f>
        <v>17705</v>
      </c>
      <c r="G6" s="66">
        <f>SUM(G7:G8,G10,G13:G14,G18)</f>
        <v>4475</v>
      </c>
      <c r="H6" s="66">
        <f>SUM(H7:H8,H10,H13:H14,H18)</f>
        <v>4385</v>
      </c>
      <c r="I6" s="66">
        <f>SUM(I7:I8,I10,I13:I14,I18)</f>
        <v>4850</v>
      </c>
      <c r="J6" s="66">
        <f>SUM(J7:J8,J10,J13:J14,J18)</f>
        <v>3995</v>
      </c>
    </row>
    <row r="7" ht="18.75" customHeight="1" spans="1:10">
      <c r="A7" s="131" t="s">
        <v>374</v>
      </c>
      <c r="B7" s="57">
        <v>3010</v>
      </c>
      <c r="C7" s="88">
        <v>7079</v>
      </c>
      <c r="D7" s="88">
        <v>9300</v>
      </c>
      <c r="E7" s="88">
        <v>9500</v>
      </c>
      <c r="F7" s="121">
        <f t="shared" si="0"/>
        <v>10100</v>
      </c>
      <c r="G7" s="88">
        <v>2400</v>
      </c>
      <c r="H7" s="88">
        <v>2500</v>
      </c>
      <c r="I7" s="88">
        <v>2700</v>
      </c>
      <c r="J7" s="88">
        <v>2500</v>
      </c>
    </row>
    <row r="8" ht="18.75" customHeight="1" spans="1:10">
      <c r="A8" s="131" t="s">
        <v>375</v>
      </c>
      <c r="B8" s="57">
        <v>3020</v>
      </c>
      <c r="C8" s="88">
        <v>88</v>
      </c>
      <c r="D8" s="88"/>
      <c r="E8" s="88"/>
      <c r="F8" s="121">
        <f t="shared" si="0"/>
        <v>0</v>
      </c>
      <c r="G8" s="88"/>
      <c r="H8" s="88"/>
      <c r="I8" s="88"/>
      <c r="J8" s="88"/>
    </row>
    <row r="9" ht="18.75" customHeight="1" spans="1:10">
      <c r="A9" s="131" t="s">
        <v>376</v>
      </c>
      <c r="B9" s="57">
        <v>3030</v>
      </c>
      <c r="C9" s="88">
        <v>88</v>
      </c>
      <c r="D9" s="88"/>
      <c r="E9" s="88"/>
      <c r="F9" s="121">
        <f t="shared" si="0"/>
        <v>0</v>
      </c>
      <c r="G9" s="88"/>
      <c r="H9" s="88"/>
      <c r="I9" s="88"/>
      <c r="J9" s="88"/>
    </row>
    <row r="10" ht="18.75" customHeight="1" spans="1:10">
      <c r="A10" s="131" t="s">
        <v>377</v>
      </c>
      <c r="B10" s="57">
        <v>3040</v>
      </c>
      <c r="C10" s="88">
        <f>SUM(C11:C12)</f>
        <v>3217</v>
      </c>
      <c r="D10" s="88">
        <f t="shared" ref="D10:G10" si="1">SUM(D11:D12)</f>
        <v>3311</v>
      </c>
      <c r="E10" s="88">
        <f t="shared" si="1"/>
        <v>3175</v>
      </c>
      <c r="F10" s="121">
        <f t="shared" si="0"/>
        <v>3845</v>
      </c>
      <c r="G10" s="88">
        <f t="shared" si="1"/>
        <v>860</v>
      </c>
      <c r="H10" s="88">
        <f t="shared" ref="H10" si="2">SUM(H11:H12)</f>
        <v>1000</v>
      </c>
      <c r="I10" s="88">
        <f t="shared" ref="I10" si="3">SUM(I11:I12)</f>
        <v>1320</v>
      </c>
      <c r="J10" s="88">
        <f t="shared" ref="J10" si="4">SUM(J11:J12)</f>
        <v>665</v>
      </c>
    </row>
    <row r="11" ht="36" spans="1:10">
      <c r="A11" s="131" t="s">
        <v>378</v>
      </c>
      <c r="B11" s="57">
        <v>3041</v>
      </c>
      <c r="C11" s="88">
        <v>3217</v>
      </c>
      <c r="D11" s="88">
        <v>3305</v>
      </c>
      <c r="E11" s="88">
        <v>3175</v>
      </c>
      <c r="F11" s="121">
        <f t="shared" si="0"/>
        <v>3845</v>
      </c>
      <c r="G11" s="88">
        <v>860</v>
      </c>
      <c r="H11" s="88">
        <v>1000</v>
      </c>
      <c r="I11" s="88">
        <v>1320</v>
      </c>
      <c r="J11" s="88">
        <v>665</v>
      </c>
    </row>
    <row r="12" ht="36" spans="1:10">
      <c r="A12" s="131" t="s">
        <v>379</v>
      </c>
      <c r="B12" s="57">
        <v>3042</v>
      </c>
      <c r="C12" s="88"/>
      <c r="D12" s="88">
        <v>6</v>
      </c>
      <c r="E12" s="88"/>
      <c r="F12" s="121">
        <f t="shared" si="0"/>
        <v>0</v>
      </c>
      <c r="G12" s="88"/>
      <c r="H12" s="88"/>
      <c r="I12" s="88"/>
      <c r="J12" s="88"/>
    </row>
    <row r="13" ht="18.75" customHeight="1" spans="1:10">
      <c r="A13" s="131" t="s">
        <v>380</v>
      </c>
      <c r="B13" s="57">
        <v>3050</v>
      </c>
      <c r="C13" s="88">
        <v>4813</v>
      </c>
      <c r="D13" s="88">
        <v>2855</v>
      </c>
      <c r="E13" s="88">
        <v>2900</v>
      </c>
      <c r="F13" s="121">
        <f t="shared" si="0"/>
        <v>2855</v>
      </c>
      <c r="G13" s="88">
        <v>1000</v>
      </c>
      <c r="H13" s="88">
        <v>655</v>
      </c>
      <c r="I13" s="88">
        <v>600</v>
      </c>
      <c r="J13" s="88">
        <v>600</v>
      </c>
    </row>
    <row r="14" ht="18.75" customHeight="1" spans="1:10">
      <c r="A14" s="131" t="s">
        <v>381</v>
      </c>
      <c r="B14" s="57">
        <v>3060</v>
      </c>
      <c r="C14" s="121">
        <f>SUM(C15:C17)</f>
        <v>0</v>
      </c>
      <c r="D14" s="121">
        <f>SUM(D15:D17)</f>
        <v>0</v>
      </c>
      <c r="E14" s="121">
        <f>SUM(E15:E17)</f>
        <v>0</v>
      </c>
      <c r="F14" s="121">
        <f t="shared" si="0"/>
        <v>0</v>
      </c>
      <c r="G14" s="121">
        <f>SUM(G15:G17)</f>
        <v>0</v>
      </c>
      <c r="H14" s="121">
        <f>SUM(H15:H17)</f>
        <v>0</v>
      </c>
      <c r="I14" s="121">
        <f>SUM(I15:I17)</f>
        <v>0</v>
      </c>
      <c r="J14" s="121">
        <f>SUM(J15:J17)</f>
        <v>0</v>
      </c>
    </row>
    <row r="15" ht="18.75" customHeight="1" spans="1:10">
      <c r="A15" s="131" t="s">
        <v>382</v>
      </c>
      <c r="B15" s="57">
        <v>3061</v>
      </c>
      <c r="C15" s="88"/>
      <c r="D15" s="88"/>
      <c r="E15" s="88"/>
      <c r="F15" s="121">
        <f t="shared" si="0"/>
        <v>0</v>
      </c>
      <c r="G15" s="88"/>
      <c r="H15" s="88"/>
      <c r="I15" s="88"/>
      <c r="J15" s="88"/>
    </row>
    <row r="16" ht="18.75" customHeight="1" spans="1:10">
      <c r="A16" s="131" t="s">
        <v>383</v>
      </c>
      <c r="B16" s="57">
        <v>3062</v>
      </c>
      <c r="C16" s="88"/>
      <c r="D16" s="88"/>
      <c r="E16" s="88"/>
      <c r="F16" s="121">
        <f t="shared" si="0"/>
        <v>0</v>
      </c>
      <c r="G16" s="88"/>
      <c r="H16" s="88"/>
      <c r="I16" s="88"/>
      <c r="J16" s="88"/>
    </row>
    <row r="17" ht="18.75" customHeight="1" spans="1:10">
      <c r="A17" s="131" t="s">
        <v>384</v>
      </c>
      <c r="B17" s="57">
        <v>3063</v>
      </c>
      <c r="C17" s="88"/>
      <c r="D17" s="88"/>
      <c r="E17" s="88"/>
      <c r="F17" s="121">
        <f t="shared" si="0"/>
        <v>0</v>
      </c>
      <c r="G17" s="88"/>
      <c r="H17" s="88"/>
      <c r="I17" s="88"/>
      <c r="J17" s="88"/>
    </row>
    <row r="18" ht="18.75" customHeight="1" spans="1:10">
      <c r="A18" s="131" t="s">
        <v>385</v>
      </c>
      <c r="B18" s="57">
        <v>3070</v>
      </c>
      <c r="C18" s="132">
        <f>SUM(C19:C22)</f>
        <v>311</v>
      </c>
      <c r="D18" s="132">
        <f t="shared" ref="D18:G18" si="5">SUM(D19:D22)</f>
        <v>865</v>
      </c>
      <c r="E18" s="132">
        <f t="shared" si="5"/>
        <v>1199</v>
      </c>
      <c r="F18" s="121">
        <f t="shared" si="0"/>
        <v>905</v>
      </c>
      <c r="G18" s="132">
        <f t="shared" si="5"/>
        <v>215</v>
      </c>
      <c r="H18" s="132">
        <f t="shared" ref="H18" si="6">SUM(H19:H22)</f>
        <v>230</v>
      </c>
      <c r="I18" s="132">
        <f t="shared" ref="I18" si="7">SUM(I19:I22)</f>
        <v>230</v>
      </c>
      <c r="J18" s="132">
        <f t="shared" ref="J18" si="8">SUM(J19:J22)</f>
        <v>230</v>
      </c>
    </row>
    <row r="19" ht="18.75" customHeight="1" spans="1:10">
      <c r="A19" s="133" t="s">
        <v>386</v>
      </c>
      <c r="B19" s="57"/>
      <c r="C19" s="88">
        <v>273</v>
      </c>
      <c r="D19" s="88">
        <v>80</v>
      </c>
      <c r="E19" s="88">
        <v>182</v>
      </c>
      <c r="F19" s="121">
        <f t="shared" si="0"/>
        <v>120</v>
      </c>
      <c r="G19" s="88">
        <v>30</v>
      </c>
      <c r="H19" s="88">
        <v>30</v>
      </c>
      <c r="I19" s="88">
        <v>30</v>
      </c>
      <c r="J19" s="88">
        <v>30</v>
      </c>
    </row>
    <row r="20" ht="18.75" customHeight="1" spans="1:10">
      <c r="A20" s="133" t="s">
        <v>387</v>
      </c>
      <c r="B20" s="57"/>
      <c r="C20" s="88">
        <v>38</v>
      </c>
      <c r="D20" s="88"/>
      <c r="E20" s="88"/>
      <c r="F20" s="121">
        <f t="shared" si="0"/>
        <v>0</v>
      </c>
      <c r="G20" s="88"/>
      <c r="H20" s="88"/>
      <c r="I20" s="88"/>
      <c r="J20" s="88"/>
    </row>
    <row r="21" ht="18.75" customHeight="1" spans="1:10">
      <c r="A21" s="133" t="s">
        <v>388</v>
      </c>
      <c r="B21" s="57"/>
      <c r="C21" s="88"/>
      <c r="D21" s="88"/>
      <c r="E21" s="88">
        <v>232</v>
      </c>
      <c r="F21" s="121">
        <f t="shared" si="0"/>
        <v>0</v>
      </c>
      <c r="G21" s="88"/>
      <c r="H21" s="88"/>
      <c r="I21" s="88"/>
      <c r="J21" s="88"/>
    </row>
    <row r="22" ht="18.75" customHeight="1" spans="1:10">
      <c r="A22" s="133" t="s">
        <v>389</v>
      </c>
      <c r="B22" s="57"/>
      <c r="C22" s="88"/>
      <c r="D22" s="88">
        <v>785</v>
      </c>
      <c r="E22" s="88">
        <v>785</v>
      </c>
      <c r="F22" s="121">
        <f t="shared" si="0"/>
        <v>785</v>
      </c>
      <c r="G22" s="88">
        <v>185</v>
      </c>
      <c r="H22" s="88">
        <v>200</v>
      </c>
      <c r="I22" s="88">
        <v>200</v>
      </c>
      <c r="J22" s="88">
        <v>200</v>
      </c>
    </row>
    <row r="23" ht="18.75" customHeight="1" spans="1:10">
      <c r="A23" s="134" t="s">
        <v>390</v>
      </c>
      <c r="B23" s="135">
        <v>3100</v>
      </c>
      <c r="C23" s="66">
        <f>SUM(C24:C27,C31,C41,C42)</f>
        <v>-14494</v>
      </c>
      <c r="D23" s="66">
        <f>SUM(D24:D27,D31,D41,D42)</f>
        <v>-15969</v>
      </c>
      <c r="E23" s="66">
        <f>SUM(E24:E27,E31,E41,E42)</f>
        <v>-15351</v>
      </c>
      <c r="F23" s="120">
        <f t="shared" si="0"/>
        <v>-16981</v>
      </c>
      <c r="G23" s="66">
        <f>SUM(G24:G27,G31,G41,G42)</f>
        <v>-4355</v>
      </c>
      <c r="H23" s="66">
        <f>SUM(H24:H27,H31,H41,H42)</f>
        <v>-4155</v>
      </c>
      <c r="I23" s="66">
        <f>SUM(I24:I27,I31,I41,I42)</f>
        <v>-4171</v>
      </c>
      <c r="J23" s="66">
        <f>SUM(J24:J27,J31,J41,J42)</f>
        <v>-4300</v>
      </c>
    </row>
    <row r="24" ht="18.75" customHeight="1" spans="1:10">
      <c r="A24" s="131" t="s">
        <v>391</v>
      </c>
      <c r="B24" s="136">
        <v>3110</v>
      </c>
      <c r="C24" s="88">
        <v>-2450</v>
      </c>
      <c r="D24" s="88">
        <v>-3810</v>
      </c>
      <c r="E24" s="88">
        <v>-2690</v>
      </c>
      <c r="F24" s="121">
        <f t="shared" si="0"/>
        <v>-3810</v>
      </c>
      <c r="G24" s="88">
        <v>-1000</v>
      </c>
      <c r="H24" s="88">
        <v>-900</v>
      </c>
      <c r="I24" s="88">
        <v>-910</v>
      </c>
      <c r="J24" s="88">
        <v>-1000</v>
      </c>
    </row>
    <row r="25" ht="18.75" customHeight="1" spans="1:10">
      <c r="A25" s="131" t="s">
        <v>392</v>
      </c>
      <c r="B25" s="136">
        <v>3120</v>
      </c>
      <c r="C25" s="88">
        <v>-3997</v>
      </c>
      <c r="D25" s="88">
        <v>-4850</v>
      </c>
      <c r="E25" s="88">
        <v>-4144</v>
      </c>
      <c r="F25" s="121">
        <f t="shared" si="0"/>
        <v>-5710</v>
      </c>
      <c r="G25" s="88">
        <v>-1420</v>
      </c>
      <c r="H25" s="88">
        <v>-1420</v>
      </c>
      <c r="I25" s="88">
        <v>-1420</v>
      </c>
      <c r="J25" s="88">
        <v>-1450</v>
      </c>
    </row>
    <row r="26" ht="18.75" customHeight="1" spans="1:10">
      <c r="A26" s="131" t="s">
        <v>208</v>
      </c>
      <c r="B26" s="136">
        <v>3130</v>
      </c>
      <c r="C26" s="88">
        <v>-1030</v>
      </c>
      <c r="D26" s="88">
        <v>-1122</v>
      </c>
      <c r="E26" s="88">
        <v>-1050</v>
      </c>
      <c r="F26" s="121">
        <f t="shared" si="0"/>
        <v>-1256</v>
      </c>
      <c r="G26" s="88">
        <v>-310</v>
      </c>
      <c r="H26" s="88">
        <v>-310</v>
      </c>
      <c r="I26" s="88">
        <v>-316</v>
      </c>
      <c r="J26" s="88">
        <v>-320</v>
      </c>
    </row>
    <row r="27" ht="18.75" customHeight="1" spans="1:10">
      <c r="A27" s="131" t="s">
        <v>393</v>
      </c>
      <c r="B27" s="136">
        <v>3140</v>
      </c>
      <c r="C27" s="121">
        <f>SUM(C28:C30)</f>
        <v>0</v>
      </c>
      <c r="D27" s="121">
        <f>SUM(D28:D30)</f>
        <v>0</v>
      </c>
      <c r="E27" s="121">
        <f>SUM(E28:E30)</f>
        <v>0</v>
      </c>
      <c r="F27" s="121">
        <f t="shared" si="0"/>
        <v>0</v>
      </c>
      <c r="G27" s="121">
        <f>SUM(G28:G30)</f>
        <v>0</v>
      </c>
      <c r="H27" s="121">
        <f>SUM(H28:H30)</f>
        <v>0</v>
      </c>
      <c r="I27" s="121">
        <f>SUM(I28:I30)</f>
        <v>0</v>
      </c>
      <c r="J27" s="121">
        <f>SUM(J28:J30)</f>
        <v>0</v>
      </c>
    </row>
    <row r="28" ht="18.75" customHeight="1" spans="1:10">
      <c r="A28" s="131" t="s">
        <v>382</v>
      </c>
      <c r="B28" s="136">
        <v>3141</v>
      </c>
      <c r="C28" s="88" t="s">
        <v>207</v>
      </c>
      <c r="D28" s="88" t="s">
        <v>207</v>
      </c>
      <c r="E28" s="88" t="s">
        <v>207</v>
      </c>
      <c r="F28" s="121">
        <f t="shared" si="0"/>
        <v>0</v>
      </c>
      <c r="G28" s="88" t="s">
        <v>207</v>
      </c>
      <c r="H28" s="88" t="s">
        <v>207</v>
      </c>
      <c r="I28" s="88" t="s">
        <v>207</v>
      </c>
      <c r="J28" s="88" t="s">
        <v>207</v>
      </c>
    </row>
    <row r="29" ht="18.75" customHeight="1" spans="1:10">
      <c r="A29" s="131" t="s">
        <v>383</v>
      </c>
      <c r="B29" s="136">
        <v>3142</v>
      </c>
      <c r="C29" s="88" t="s">
        <v>207</v>
      </c>
      <c r="D29" s="88" t="s">
        <v>207</v>
      </c>
      <c r="E29" s="88" t="s">
        <v>207</v>
      </c>
      <c r="F29" s="121">
        <f t="shared" si="0"/>
        <v>0</v>
      </c>
      <c r="G29" s="88" t="s">
        <v>207</v>
      </c>
      <c r="H29" s="88" t="s">
        <v>207</v>
      </c>
      <c r="I29" s="88" t="s">
        <v>207</v>
      </c>
      <c r="J29" s="88" t="s">
        <v>207</v>
      </c>
    </row>
    <row r="30" ht="18.75" customHeight="1" spans="1:10">
      <c r="A30" s="131" t="s">
        <v>384</v>
      </c>
      <c r="B30" s="136">
        <v>3143</v>
      </c>
      <c r="C30" s="88" t="s">
        <v>207</v>
      </c>
      <c r="D30" s="88" t="s">
        <v>207</v>
      </c>
      <c r="E30" s="88" t="s">
        <v>207</v>
      </c>
      <c r="F30" s="121">
        <f t="shared" si="0"/>
        <v>0</v>
      </c>
      <c r="G30" s="88" t="s">
        <v>207</v>
      </c>
      <c r="H30" s="88" t="s">
        <v>207</v>
      </c>
      <c r="I30" s="88" t="s">
        <v>207</v>
      </c>
      <c r="J30" s="88" t="s">
        <v>207</v>
      </c>
    </row>
    <row r="31" ht="18.75" customHeight="1" spans="1:10">
      <c r="A31" s="131" t="s">
        <v>394</v>
      </c>
      <c r="B31" s="136">
        <v>3150</v>
      </c>
      <c r="C31" s="121">
        <f>SUM(C32:C37,C40)</f>
        <v>-5897</v>
      </c>
      <c r="D31" s="121">
        <f>SUM(D32:D37,D40)</f>
        <v>-4821</v>
      </c>
      <c r="E31" s="121">
        <f>SUM(E32:E37,E40)</f>
        <v>-6087</v>
      </c>
      <c r="F31" s="121">
        <f t="shared" si="0"/>
        <v>-4145</v>
      </c>
      <c r="G31" s="121">
        <f>SUM(G32:G37,G40)</f>
        <v>-1110</v>
      </c>
      <c r="H31" s="121">
        <f>SUM(H32:H37,H40)</f>
        <v>-1010</v>
      </c>
      <c r="I31" s="121">
        <f>SUM(I32:I37,I40)</f>
        <v>-1010</v>
      </c>
      <c r="J31" s="121">
        <f>SUM(J32:J37,J40)</f>
        <v>-1015</v>
      </c>
    </row>
    <row r="32" ht="18.75" customHeight="1" spans="1:10">
      <c r="A32" s="131" t="s">
        <v>55</v>
      </c>
      <c r="B32" s="136">
        <v>3151</v>
      </c>
      <c r="C32" s="88" t="s">
        <v>207</v>
      </c>
      <c r="D32" s="88" t="s">
        <v>207</v>
      </c>
      <c r="E32" s="88">
        <v>-177</v>
      </c>
      <c r="F32" s="121">
        <f t="shared" si="0"/>
        <v>-100</v>
      </c>
      <c r="G32" s="88">
        <v>-100</v>
      </c>
      <c r="H32" s="88" t="s">
        <v>207</v>
      </c>
      <c r="I32" s="88" t="s">
        <v>207</v>
      </c>
      <c r="J32" s="88" t="s">
        <v>207</v>
      </c>
    </row>
    <row r="33" ht="18.75" customHeight="1" spans="1:10">
      <c r="A33" s="131" t="s">
        <v>395</v>
      </c>
      <c r="B33" s="136">
        <v>3152</v>
      </c>
      <c r="C33" s="88">
        <v>-1288</v>
      </c>
      <c r="D33" s="88">
        <v>-1420</v>
      </c>
      <c r="E33" s="88">
        <v>-1340</v>
      </c>
      <c r="F33" s="121">
        <f t="shared" si="0"/>
        <v>-1420</v>
      </c>
      <c r="G33" s="88">
        <v>-355</v>
      </c>
      <c r="H33" s="88">
        <v>-355</v>
      </c>
      <c r="I33" s="88">
        <v>-355</v>
      </c>
      <c r="J33" s="88">
        <v>-355</v>
      </c>
    </row>
    <row r="34" ht="18.75" customHeight="1" spans="1:10">
      <c r="A34" s="131" t="s">
        <v>348</v>
      </c>
      <c r="B34" s="136">
        <v>3153</v>
      </c>
      <c r="C34" s="88" t="s">
        <v>207</v>
      </c>
      <c r="D34" s="88" t="s">
        <v>207</v>
      </c>
      <c r="E34" s="88" t="s">
        <v>207</v>
      </c>
      <c r="F34" s="121">
        <f t="shared" si="0"/>
        <v>0</v>
      </c>
      <c r="G34" s="88" t="s">
        <v>207</v>
      </c>
      <c r="H34" s="88" t="s">
        <v>207</v>
      </c>
      <c r="I34" s="88" t="s">
        <v>207</v>
      </c>
      <c r="J34" s="88" t="s">
        <v>207</v>
      </c>
    </row>
    <row r="35" ht="18.75" customHeight="1" spans="1:10">
      <c r="A35" s="131" t="s">
        <v>270</v>
      </c>
      <c r="B35" s="136">
        <v>3154</v>
      </c>
      <c r="C35" s="88" t="s">
        <v>207</v>
      </c>
      <c r="D35" s="88">
        <v>-8</v>
      </c>
      <c r="E35" s="88" t="s">
        <v>207</v>
      </c>
      <c r="F35" s="121">
        <f t="shared" si="0"/>
        <v>0</v>
      </c>
      <c r="G35" s="88" t="s">
        <v>207</v>
      </c>
      <c r="H35" s="88" t="s">
        <v>207</v>
      </c>
      <c r="I35" s="88" t="s">
        <v>207</v>
      </c>
      <c r="J35" s="88" t="s">
        <v>207</v>
      </c>
    </row>
    <row r="36" ht="18.75" customHeight="1" spans="1:10">
      <c r="A36" s="131" t="s">
        <v>351</v>
      </c>
      <c r="B36" s="136">
        <v>3155</v>
      </c>
      <c r="C36" s="88">
        <v>-941</v>
      </c>
      <c r="D36" s="88">
        <v>-918</v>
      </c>
      <c r="E36" s="88">
        <v>-990</v>
      </c>
      <c r="F36" s="121">
        <f t="shared" si="0"/>
        <v>-1025</v>
      </c>
      <c r="G36" s="88">
        <v>-255</v>
      </c>
      <c r="H36" s="88">
        <v>-255</v>
      </c>
      <c r="I36" s="88">
        <v>-255</v>
      </c>
      <c r="J36" s="88">
        <v>-260</v>
      </c>
    </row>
    <row r="37" ht="21.75" customHeight="1" spans="1:10">
      <c r="A37" s="137" t="s">
        <v>396</v>
      </c>
      <c r="B37" s="136">
        <v>3156</v>
      </c>
      <c r="C37" s="121">
        <f t="shared" ref="C37:J37" si="9">SUM(C38:C39)</f>
        <v>0</v>
      </c>
      <c r="D37" s="121">
        <f t="shared" si="9"/>
        <v>0</v>
      </c>
      <c r="E37" s="121">
        <f t="shared" si="9"/>
        <v>0</v>
      </c>
      <c r="F37" s="121">
        <f t="shared" si="9"/>
        <v>0</v>
      </c>
      <c r="G37" s="121">
        <f t="shared" si="9"/>
        <v>0</v>
      </c>
      <c r="H37" s="121">
        <f t="shared" si="9"/>
        <v>0</v>
      </c>
      <c r="I37" s="121">
        <f t="shared" si="9"/>
        <v>0</v>
      </c>
      <c r="J37" s="121">
        <f t="shared" si="9"/>
        <v>0</v>
      </c>
    </row>
    <row r="38" ht="36.75" customHeight="1" spans="1:10">
      <c r="A38" s="131" t="s">
        <v>58</v>
      </c>
      <c r="B38" s="136" t="s">
        <v>397</v>
      </c>
      <c r="C38" s="88" t="s">
        <v>207</v>
      </c>
      <c r="D38" s="88" t="s">
        <v>207</v>
      </c>
      <c r="E38" s="88" t="s">
        <v>207</v>
      </c>
      <c r="F38" s="121"/>
      <c r="G38" s="88" t="s">
        <v>207</v>
      </c>
      <c r="H38" s="88" t="s">
        <v>207</v>
      </c>
      <c r="I38" s="88" t="s">
        <v>207</v>
      </c>
      <c r="J38" s="88" t="s">
        <v>207</v>
      </c>
    </row>
    <row r="39" ht="54" customHeight="1" spans="1:10">
      <c r="A39" s="131" t="s">
        <v>59</v>
      </c>
      <c r="B39" s="316" t="s">
        <v>398</v>
      </c>
      <c r="C39" s="88" t="s">
        <v>207</v>
      </c>
      <c r="D39" s="88" t="s">
        <v>207</v>
      </c>
      <c r="E39" s="88" t="s">
        <v>207</v>
      </c>
      <c r="F39" s="121">
        <f t="shared" si="0"/>
        <v>0</v>
      </c>
      <c r="G39" s="88" t="s">
        <v>207</v>
      </c>
      <c r="H39" s="88" t="s">
        <v>207</v>
      </c>
      <c r="I39" s="88" t="s">
        <v>207</v>
      </c>
      <c r="J39" s="88" t="s">
        <v>207</v>
      </c>
    </row>
    <row r="40" ht="18.75" customHeight="1" spans="1:10">
      <c r="A40" s="131" t="s">
        <v>399</v>
      </c>
      <c r="B40" s="136">
        <v>3157</v>
      </c>
      <c r="C40" s="88">
        <v>-3668</v>
      </c>
      <c r="D40" s="88">
        <v>-2475</v>
      </c>
      <c r="E40" s="88">
        <v>-3580</v>
      </c>
      <c r="F40" s="121">
        <f t="shared" si="0"/>
        <v>-1600</v>
      </c>
      <c r="G40" s="88">
        <v>-400</v>
      </c>
      <c r="H40" s="88">
        <v>-400</v>
      </c>
      <c r="I40" s="88">
        <v>-400</v>
      </c>
      <c r="J40" s="88">
        <v>-400</v>
      </c>
    </row>
    <row r="41" ht="18.75" customHeight="1" spans="1:10">
      <c r="A41" s="131" t="s">
        <v>400</v>
      </c>
      <c r="B41" s="136">
        <v>3160</v>
      </c>
      <c r="C41" s="88" t="s">
        <v>207</v>
      </c>
      <c r="D41" s="88" t="s">
        <v>207</v>
      </c>
      <c r="E41" s="88" t="s">
        <v>207</v>
      </c>
      <c r="F41" s="121">
        <f t="shared" si="0"/>
        <v>0</v>
      </c>
      <c r="G41" s="88" t="s">
        <v>207</v>
      </c>
      <c r="H41" s="88" t="s">
        <v>207</v>
      </c>
      <c r="I41" s="88" t="s">
        <v>207</v>
      </c>
      <c r="J41" s="88" t="s">
        <v>207</v>
      </c>
    </row>
    <row r="42" ht="18.75" customHeight="1" spans="1:10">
      <c r="A42" s="131" t="s">
        <v>401</v>
      </c>
      <c r="B42" s="138">
        <v>3170</v>
      </c>
      <c r="C42" s="132">
        <f>SUM(C43:C44)</f>
        <v>-1120</v>
      </c>
      <c r="D42" s="132">
        <f t="shared" ref="D42:E42" si="10">SUM(D43:D44)</f>
        <v>-1366</v>
      </c>
      <c r="E42" s="132">
        <f t="shared" si="10"/>
        <v>-1380</v>
      </c>
      <c r="F42" s="121">
        <f t="shared" si="0"/>
        <v>-2060</v>
      </c>
      <c r="G42" s="132">
        <f>SUM(G43:G44)</f>
        <v>-515</v>
      </c>
      <c r="H42" s="132">
        <f t="shared" ref="H42:J42" si="11">SUM(H43:H44)</f>
        <v>-515</v>
      </c>
      <c r="I42" s="132">
        <f t="shared" si="11"/>
        <v>-515</v>
      </c>
      <c r="J42" s="132">
        <f t="shared" si="11"/>
        <v>-515</v>
      </c>
    </row>
    <row r="43" ht="18.75" customHeight="1" spans="1:10">
      <c r="A43" s="139" t="s">
        <v>402</v>
      </c>
      <c r="B43" s="140"/>
      <c r="C43" s="88">
        <v>-1069</v>
      </c>
      <c r="D43" s="88">
        <v>-1326</v>
      </c>
      <c r="E43" s="88">
        <v>-1330</v>
      </c>
      <c r="F43" s="121">
        <f t="shared" si="0"/>
        <v>-2000</v>
      </c>
      <c r="G43" s="88">
        <v>-500</v>
      </c>
      <c r="H43" s="88">
        <v>-500</v>
      </c>
      <c r="I43" s="88">
        <v>-500</v>
      </c>
      <c r="J43" s="88">
        <v>-500</v>
      </c>
    </row>
    <row r="44" ht="18.75" customHeight="1" spans="1:10">
      <c r="A44" s="139" t="s">
        <v>403</v>
      </c>
      <c r="B44" s="140"/>
      <c r="C44" s="88">
        <v>-51</v>
      </c>
      <c r="D44" s="88">
        <v>-40</v>
      </c>
      <c r="E44" s="88">
        <v>-50</v>
      </c>
      <c r="F44" s="121">
        <f t="shared" si="0"/>
        <v>-60</v>
      </c>
      <c r="G44" s="88">
        <v>-15</v>
      </c>
      <c r="H44" s="88">
        <v>-15</v>
      </c>
      <c r="I44" s="88">
        <v>-15</v>
      </c>
      <c r="J44" s="88">
        <v>-15</v>
      </c>
    </row>
    <row r="45" ht="18.75" customHeight="1" spans="1:10">
      <c r="A45" s="134" t="s">
        <v>404</v>
      </c>
      <c r="B45" s="130">
        <v>3195</v>
      </c>
      <c r="C45" s="66">
        <f>SUM(C6,C23)</f>
        <v>1014</v>
      </c>
      <c r="D45" s="66">
        <f t="shared" ref="D45:J45" si="12">SUM(D6,D23)</f>
        <v>362</v>
      </c>
      <c r="E45" s="66">
        <f t="shared" si="12"/>
        <v>1423</v>
      </c>
      <c r="F45" s="120">
        <f t="shared" si="0"/>
        <v>724</v>
      </c>
      <c r="G45" s="66">
        <f t="shared" si="12"/>
        <v>120</v>
      </c>
      <c r="H45" s="66">
        <f t="shared" si="12"/>
        <v>230</v>
      </c>
      <c r="I45" s="66">
        <f t="shared" si="12"/>
        <v>679</v>
      </c>
      <c r="J45" s="66">
        <f t="shared" si="12"/>
        <v>-305</v>
      </c>
    </row>
    <row r="46" ht="29.25" customHeight="1" spans="1:10">
      <c r="A46" s="127" t="s">
        <v>405</v>
      </c>
      <c r="B46" s="57"/>
      <c r="C46" s="141"/>
      <c r="D46" s="142"/>
      <c r="E46" s="142"/>
      <c r="F46" s="142"/>
      <c r="G46" s="142"/>
      <c r="H46" s="142"/>
      <c r="I46" s="142"/>
      <c r="J46" s="145"/>
    </row>
    <row r="47" ht="18.75" customHeight="1" spans="1:10">
      <c r="A47" s="129" t="s">
        <v>406</v>
      </c>
      <c r="B47" s="135">
        <v>3200</v>
      </c>
      <c r="C47" s="66">
        <f>SUM(C48,C50:C54)</f>
        <v>0</v>
      </c>
      <c r="D47" s="66">
        <f>SUM(D48,D50:D54)</f>
        <v>0</v>
      </c>
      <c r="E47" s="66">
        <f>SUM(E48,E50:E54)</f>
        <v>0</v>
      </c>
      <c r="F47" s="120">
        <f>SUM(G47:J47)</f>
        <v>0</v>
      </c>
      <c r="G47" s="66">
        <f>SUM(G48,G50:G54)</f>
        <v>0</v>
      </c>
      <c r="H47" s="66">
        <f>SUM(H48,H50:H54)</f>
        <v>0</v>
      </c>
      <c r="I47" s="66">
        <f>SUM(I48,I50:I54)</f>
        <v>0</v>
      </c>
      <c r="J47" s="66">
        <f>SUM(J48,J50:J54)</f>
        <v>0</v>
      </c>
    </row>
    <row r="48" ht="18.75" customHeight="1" spans="1:10">
      <c r="A48" s="131" t="s">
        <v>407</v>
      </c>
      <c r="B48" s="57">
        <v>3210</v>
      </c>
      <c r="C48" s="88"/>
      <c r="D48" s="88"/>
      <c r="E48" s="88"/>
      <c r="F48" s="121">
        <f t="shared" si="0"/>
        <v>0</v>
      </c>
      <c r="G48" s="88"/>
      <c r="H48" s="88"/>
      <c r="I48" s="88"/>
      <c r="J48" s="88"/>
    </row>
    <row r="49" ht="18.75" customHeight="1" spans="1:10">
      <c r="A49" s="131" t="s">
        <v>408</v>
      </c>
      <c r="B49" s="57">
        <v>3215</v>
      </c>
      <c r="C49" s="88"/>
      <c r="D49" s="88"/>
      <c r="E49" s="88"/>
      <c r="F49" s="121">
        <f t="shared" si="0"/>
        <v>0</v>
      </c>
      <c r="G49" s="88"/>
      <c r="H49" s="88"/>
      <c r="I49" s="88"/>
      <c r="J49" s="88"/>
    </row>
    <row r="50" ht="18.75" customHeight="1" spans="1:10">
      <c r="A50" s="131" t="s">
        <v>409</v>
      </c>
      <c r="B50" s="57">
        <v>3220</v>
      </c>
      <c r="C50" s="88"/>
      <c r="D50" s="88"/>
      <c r="E50" s="88"/>
      <c r="F50" s="121">
        <f t="shared" si="0"/>
        <v>0</v>
      </c>
      <c r="G50" s="88"/>
      <c r="H50" s="88"/>
      <c r="I50" s="88"/>
      <c r="J50" s="88"/>
    </row>
    <row r="51" ht="18.75" customHeight="1" spans="1:10">
      <c r="A51" s="131" t="s">
        <v>410</v>
      </c>
      <c r="B51" s="57">
        <v>3225</v>
      </c>
      <c r="C51" s="88"/>
      <c r="D51" s="88"/>
      <c r="E51" s="88"/>
      <c r="F51" s="121">
        <f t="shared" si="0"/>
        <v>0</v>
      </c>
      <c r="G51" s="88"/>
      <c r="H51" s="88"/>
      <c r="I51" s="88"/>
      <c r="J51" s="88"/>
    </row>
    <row r="52" ht="18.75" customHeight="1" spans="1:10">
      <c r="A52" s="131" t="s">
        <v>411</v>
      </c>
      <c r="B52" s="57">
        <v>3230</v>
      </c>
      <c r="C52" s="88"/>
      <c r="D52" s="88"/>
      <c r="E52" s="88"/>
      <c r="F52" s="121">
        <f t="shared" si="0"/>
        <v>0</v>
      </c>
      <c r="G52" s="88"/>
      <c r="H52" s="88"/>
      <c r="I52" s="88"/>
      <c r="J52" s="88"/>
    </row>
    <row r="53" ht="18.75" customHeight="1" spans="1:10">
      <c r="A53" s="131" t="s">
        <v>412</v>
      </c>
      <c r="B53" s="57">
        <v>3235</v>
      </c>
      <c r="C53" s="88"/>
      <c r="D53" s="88"/>
      <c r="E53" s="88"/>
      <c r="F53" s="121">
        <f t="shared" si="0"/>
        <v>0</v>
      </c>
      <c r="G53" s="88"/>
      <c r="H53" s="88"/>
      <c r="I53" s="88"/>
      <c r="J53" s="88"/>
    </row>
    <row r="54" ht="18.75" customHeight="1" spans="1:10">
      <c r="A54" s="131" t="s">
        <v>385</v>
      </c>
      <c r="B54" s="57">
        <v>3240</v>
      </c>
      <c r="C54" s="88"/>
      <c r="D54" s="88"/>
      <c r="E54" s="88"/>
      <c r="F54" s="121">
        <f t="shared" si="0"/>
        <v>0</v>
      </c>
      <c r="G54" s="88"/>
      <c r="H54" s="88"/>
      <c r="I54" s="88"/>
      <c r="J54" s="88"/>
    </row>
    <row r="55" ht="18.75" customHeight="1" spans="1:10">
      <c r="A55" s="134" t="s">
        <v>413</v>
      </c>
      <c r="B55" s="135">
        <v>3255</v>
      </c>
      <c r="C55" s="66">
        <f>SUM(C56,C58,C63,C64)</f>
        <v>-99</v>
      </c>
      <c r="D55" s="66">
        <f>SUM(D56,D58,D63,D64)</f>
        <v>-120</v>
      </c>
      <c r="E55" s="66">
        <f>SUM(E56,E58,E63,E64)</f>
        <v>-162</v>
      </c>
      <c r="F55" s="120">
        <f t="shared" si="0"/>
        <v>-120</v>
      </c>
      <c r="G55" s="66">
        <f>SUM(G56,G58,G63,G64)</f>
        <v>-20</v>
      </c>
      <c r="H55" s="66">
        <f>SUM(H56,H58,H63,H64)</f>
        <v>-40</v>
      </c>
      <c r="I55" s="66">
        <f>SUM(I56,I58,I63,I64)</f>
        <v>-40</v>
      </c>
      <c r="J55" s="66">
        <f>SUM(J56,J58,J63,J64)</f>
        <v>-20</v>
      </c>
    </row>
    <row r="56" ht="18.75" customHeight="1" spans="1:10">
      <c r="A56" s="131" t="s">
        <v>414</v>
      </c>
      <c r="B56" s="136">
        <v>3260</v>
      </c>
      <c r="C56" s="88" t="s">
        <v>207</v>
      </c>
      <c r="D56" s="88" t="s">
        <v>207</v>
      </c>
      <c r="E56" s="88" t="s">
        <v>207</v>
      </c>
      <c r="F56" s="121">
        <f t="shared" si="0"/>
        <v>0</v>
      </c>
      <c r="G56" s="88" t="s">
        <v>207</v>
      </c>
      <c r="H56" s="88" t="s">
        <v>207</v>
      </c>
      <c r="I56" s="88" t="s">
        <v>207</v>
      </c>
      <c r="J56" s="88" t="s">
        <v>207</v>
      </c>
    </row>
    <row r="57" ht="18.75" customHeight="1" spans="1:10">
      <c r="A57" s="131" t="s">
        <v>415</v>
      </c>
      <c r="B57" s="136">
        <v>3265</v>
      </c>
      <c r="C57" s="88" t="s">
        <v>207</v>
      </c>
      <c r="D57" s="88" t="s">
        <v>207</v>
      </c>
      <c r="E57" s="88" t="s">
        <v>207</v>
      </c>
      <c r="F57" s="121">
        <f t="shared" si="0"/>
        <v>0</v>
      </c>
      <c r="G57" s="88" t="s">
        <v>207</v>
      </c>
      <c r="H57" s="88" t="s">
        <v>207</v>
      </c>
      <c r="I57" s="88" t="s">
        <v>207</v>
      </c>
      <c r="J57" s="88" t="s">
        <v>207</v>
      </c>
    </row>
    <row r="58" ht="18.75" customHeight="1" spans="1:10">
      <c r="A58" s="131" t="s">
        <v>416</v>
      </c>
      <c r="B58" s="57">
        <v>3270</v>
      </c>
      <c r="C58" s="119">
        <f>SUM(C59:C62)</f>
        <v>-99</v>
      </c>
      <c r="D58" s="119">
        <f>SUM(D59:D62)</f>
        <v>-120</v>
      </c>
      <c r="E58" s="119">
        <f>SUM(E59:E62)</f>
        <v>-162</v>
      </c>
      <c r="F58" s="121">
        <f t="shared" si="0"/>
        <v>-120</v>
      </c>
      <c r="G58" s="119">
        <f>SUM(G59:G62)</f>
        <v>-20</v>
      </c>
      <c r="H58" s="119">
        <f>SUM(H59:H62)</f>
        <v>-40</v>
      </c>
      <c r="I58" s="119">
        <f>SUM(I59:I62)</f>
        <v>-40</v>
      </c>
      <c r="J58" s="119">
        <f>SUM(J59:J62)</f>
        <v>-20</v>
      </c>
    </row>
    <row r="59" ht="18.75" customHeight="1" spans="1:10">
      <c r="A59" s="131" t="s">
        <v>417</v>
      </c>
      <c r="B59" s="57">
        <v>3271</v>
      </c>
      <c r="C59" s="88">
        <v>-49</v>
      </c>
      <c r="D59" s="88">
        <v>-120</v>
      </c>
      <c r="E59" s="88">
        <v>-162</v>
      </c>
      <c r="F59" s="121">
        <f t="shared" si="0"/>
        <v>-120</v>
      </c>
      <c r="G59" s="88">
        <v>-20</v>
      </c>
      <c r="H59" s="88">
        <v>-40</v>
      </c>
      <c r="I59" s="88">
        <v>-40</v>
      </c>
      <c r="J59" s="88">
        <v>-20</v>
      </c>
    </row>
    <row r="60" ht="18.75" customHeight="1" spans="1:10">
      <c r="A60" s="131" t="s">
        <v>418</v>
      </c>
      <c r="B60" s="57">
        <v>3272</v>
      </c>
      <c r="C60" s="88" t="s">
        <v>207</v>
      </c>
      <c r="D60" s="88" t="s">
        <v>207</v>
      </c>
      <c r="E60" s="88" t="s">
        <v>207</v>
      </c>
      <c r="F60" s="121">
        <f t="shared" si="0"/>
        <v>0</v>
      </c>
      <c r="G60" s="88" t="s">
        <v>207</v>
      </c>
      <c r="H60" s="88" t="s">
        <v>207</v>
      </c>
      <c r="I60" s="88" t="s">
        <v>207</v>
      </c>
      <c r="J60" s="88" t="s">
        <v>207</v>
      </c>
    </row>
    <row r="61" ht="18.75" customHeight="1" spans="1:10">
      <c r="A61" s="131" t="s">
        <v>419</v>
      </c>
      <c r="B61" s="57">
        <v>3273</v>
      </c>
      <c r="C61" s="88" t="s">
        <v>207</v>
      </c>
      <c r="D61" s="88" t="s">
        <v>207</v>
      </c>
      <c r="E61" s="88" t="s">
        <v>207</v>
      </c>
      <c r="F61" s="121">
        <f t="shared" si="0"/>
        <v>0</v>
      </c>
      <c r="G61" s="88" t="s">
        <v>207</v>
      </c>
      <c r="H61" s="88" t="s">
        <v>207</v>
      </c>
      <c r="I61" s="88" t="s">
        <v>207</v>
      </c>
      <c r="J61" s="88" t="s">
        <v>207</v>
      </c>
    </row>
    <row r="62" ht="18.75" customHeight="1" spans="1:10">
      <c r="A62" s="131" t="s">
        <v>420</v>
      </c>
      <c r="B62" s="143">
        <v>3274</v>
      </c>
      <c r="C62" s="88">
        <v>-50</v>
      </c>
      <c r="D62" s="88" t="s">
        <v>207</v>
      </c>
      <c r="E62" s="88" t="s">
        <v>207</v>
      </c>
      <c r="F62" s="121">
        <f t="shared" si="0"/>
        <v>0</v>
      </c>
      <c r="G62" s="88" t="s">
        <v>207</v>
      </c>
      <c r="H62" s="88" t="s">
        <v>207</v>
      </c>
      <c r="I62" s="88" t="s">
        <v>207</v>
      </c>
      <c r="J62" s="88" t="s">
        <v>207</v>
      </c>
    </row>
    <row r="63" ht="18.75" customHeight="1" spans="1:10">
      <c r="A63" s="131" t="s">
        <v>421</v>
      </c>
      <c r="B63" s="144">
        <v>3280</v>
      </c>
      <c r="C63" s="88" t="s">
        <v>207</v>
      </c>
      <c r="D63" s="88" t="s">
        <v>207</v>
      </c>
      <c r="E63" s="88" t="s">
        <v>207</v>
      </c>
      <c r="F63" s="121">
        <f t="shared" si="0"/>
        <v>0</v>
      </c>
      <c r="G63" s="88" t="s">
        <v>207</v>
      </c>
      <c r="H63" s="88" t="s">
        <v>207</v>
      </c>
      <c r="I63" s="88" t="s">
        <v>207</v>
      </c>
      <c r="J63" s="88" t="s">
        <v>207</v>
      </c>
    </row>
    <row r="64" ht="18.75" customHeight="1" spans="1:10">
      <c r="A64" s="131" t="s">
        <v>422</v>
      </c>
      <c r="B64" s="138">
        <v>3290</v>
      </c>
      <c r="C64" s="88" t="s">
        <v>207</v>
      </c>
      <c r="D64" s="88" t="s">
        <v>207</v>
      </c>
      <c r="E64" s="88" t="s">
        <v>207</v>
      </c>
      <c r="F64" s="121">
        <f t="shared" si="0"/>
        <v>0</v>
      </c>
      <c r="G64" s="88" t="s">
        <v>207</v>
      </c>
      <c r="H64" s="88" t="s">
        <v>207</v>
      </c>
      <c r="I64" s="88" t="s">
        <v>207</v>
      </c>
      <c r="J64" s="88" t="s">
        <v>207</v>
      </c>
    </row>
    <row r="65" ht="18.75" customHeight="1" spans="1:10">
      <c r="A65" s="146" t="s">
        <v>423</v>
      </c>
      <c r="B65" s="135">
        <v>3295</v>
      </c>
      <c r="C65" s="66">
        <f>SUM(C47,C55)</f>
        <v>-99</v>
      </c>
      <c r="D65" s="66">
        <f t="shared" ref="D65:J65" si="13">SUM(D47,D55)</f>
        <v>-120</v>
      </c>
      <c r="E65" s="66">
        <f t="shared" si="13"/>
        <v>-162</v>
      </c>
      <c r="F65" s="120">
        <f t="shared" si="0"/>
        <v>-120</v>
      </c>
      <c r="G65" s="66">
        <f t="shared" si="13"/>
        <v>-20</v>
      </c>
      <c r="H65" s="66">
        <f t="shared" si="13"/>
        <v>-40</v>
      </c>
      <c r="I65" s="66">
        <f t="shared" si="13"/>
        <v>-40</v>
      </c>
      <c r="J65" s="66">
        <f t="shared" si="13"/>
        <v>-20</v>
      </c>
    </row>
    <row r="66" ht="29.25" customHeight="1" spans="1:10">
      <c r="A66" s="127" t="s">
        <v>424</v>
      </c>
      <c r="B66" s="135"/>
      <c r="C66" s="141"/>
      <c r="D66" s="142"/>
      <c r="E66" s="142"/>
      <c r="F66" s="142"/>
      <c r="G66" s="142"/>
      <c r="H66" s="142"/>
      <c r="I66" s="142"/>
      <c r="J66" s="145"/>
    </row>
    <row r="67" ht="18.75" customHeight="1" spans="1:10">
      <c r="A67" s="134" t="s">
        <v>425</v>
      </c>
      <c r="B67" s="135">
        <v>3300</v>
      </c>
      <c r="C67" s="66">
        <f>SUM(C68,C69,C73)</f>
        <v>0</v>
      </c>
      <c r="D67" s="66">
        <f>SUM(D68,D69,D73)</f>
        <v>0</v>
      </c>
      <c r="E67" s="66">
        <f>SUM(E68,E69,E73)</f>
        <v>0</v>
      </c>
      <c r="F67" s="120">
        <f t="shared" si="0"/>
        <v>0</v>
      </c>
      <c r="G67" s="66">
        <f>SUM(G68,G69,G73)</f>
        <v>0</v>
      </c>
      <c r="H67" s="66">
        <f>SUM(H68,H69,H73)</f>
        <v>0</v>
      </c>
      <c r="I67" s="66">
        <f>SUM(I68,I69,I73)</f>
        <v>0</v>
      </c>
      <c r="J67" s="66">
        <f>SUM(J68,J69,J73)</f>
        <v>0</v>
      </c>
    </row>
    <row r="68" ht="18.75" customHeight="1" spans="1:10">
      <c r="A68" s="131" t="s">
        <v>426</v>
      </c>
      <c r="B68" s="57">
        <v>3305</v>
      </c>
      <c r="C68" s="88"/>
      <c r="D68" s="88"/>
      <c r="E68" s="88"/>
      <c r="F68" s="121">
        <f t="shared" si="0"/>
        <v>0</v>
      </c>
      <c r="G68" s="88"/>
      <c r="H68" s="88"/>
      <c r="I68" s="88"/>
      <c r="J68" s="88"/>
    </row>
    <row r="69" ht="18.75" customHeight="1" spans="1:10">
      <c r="A69" s="131" t="s">
        <v>427</v>
      </c>
      <c r="B69" s="57">
        <v>3310</v>
      </c>
      <c r="C69" s="121">
        <f>SUM(C70:C72)</f>
        <v>0</v>
      </c>
      <c r="D69" s="121">
        <f>SUM(D70:D72)</f>
        <v>0</v>
      </c>
      <c r="E69" s="121">
        <f>SUM(E70:E72)</f>
        <v>0</v>
      </c>
      <c r="F69" s="121">
        <f t="shared" si="0"/>
        <v>0</v>
      </c>
      <c r="G69" s="121">
        <f>SUM(G70:G72)</f>
        <v>0</v>
      </c>
      <c r="H69" s="121">
        <f>SUM(H70:H72)</f>
        <v>0</v>
      </c>
      <c r="I69" s="121">
        <f>SUM(I70:I72)</f>
        <v>0</v>
      </c>
      <c r="J69" s="121">
        <f>SUM(J70:J72)</f>
        <v>0</v>
      </c>
    </row>
    <row r="70" ht="18.75" customHeight="1" spans="1:10">
      <c r="A70" s="131" t="s">
        <v>382</v>
      </c>
      <c r="B70" s="57">
        <v>3311</v>
      </c>
      <c r="C70" s="88"/>
      <c r="D70" s="88"/>
      <c r="E70" s="88"/>
      <c r="F70" s="121">
        <f t="shared" si="0"/>
        <v>0</v>
      </c>
      <c r="G70" s="88"/>
      <c r="H70" s="88"/>
      <c r="I70" s="88"/>
      <c r="J70" s="88"/>
    </row>
    <row r="71" ht="18.75" customHeight="1" spans="1:10">
      <c r="A71" s="131" t="s">
        <v>383</v>
      </c>
      <c r="B71" s="57">
        <v>3312</v>
      </c>
      <c r="C71" s="88"/>
      <c r="D71" s="88"/>
      <c r="E71" s="88"/>
      <c r="F71" s="121">
        <f t="shared" si="0"/>
        <v>0</v>
      </c>
      <c r="G71" s="88"/>
      <c r="H71" s="88"/>
      <c r="I71" s="88"/>
      <c r="J71" s="88"/>
    </row>
    <row r="72" ht="18.75" customHeight="1" spans="1:10">
      <c r="A72" s="131" t="s">
        <v>384</v>
      </c>
      <c r="B72" s="57">
        <v>3313</v>
      </c>
      <c r="C72" s="88"/>
      <c r="D72" s="88"/>
      <c r="E72" s="88"/>
      <c r="F72" s="121">
        <f t="shared" si="0"/>
        <v>0</v>
      </c>
      <c r="G72" s="88"/>
      <c r="H72" s="88"/>
      <c r="I72" s="88"/>
      <c r="J72" s="88"/>
    </row>
    <row r="73" ht="18.75" customHeight="1" spans="1:10">
      <c r="A73" s="131" t="s">
        <v>385</v>
      </c>
      <c r="B73" s="57">
        <v>3320</v>
      </c>
      <c r="C73" s="88"/>
      <c r="D73" s="88"/>
      <c r="E73" s="88"/>
      <c r="F73" s="121">
        <f t="shared" si="0"/>
        <v>0</v>
      </c>
      <c r="G73" s="88"/>
      <c r="H73" s="88"/>
      <c r="I73" s="88"/>
      <c r="J73" s="88"/>
    </row>
    <row r="74" ht="18.75" customHeight="1" spans="1:10">
      <c r="A74" s="134" t="s">
        <v>428</v>
      </c>
      <c r="B74" s="135">
        <v>3330</v>
      </c>
      <c r="C74" s="66">
        <f>SUM(C75:C76,C80:C83)</f>
        <v>0</v>
      </c>
      <c r="D74" s="66">
        <f>SUM(D75:D76,D80:D83)</f>
        <v>0</v>
      </c>
      <c r="E74" s="66">
        <f>SUM(E75:E76,E80:E83)</f>
        <v>0</v>
      </c>
      <c r="F74" s="120">
        <f t="shared" si="0"/>
        <v>0</v>
      </c>
      <c r="G74" s="66">
        <f>SUM(G75:G76,G80:G83)</f>
        <v>0</v>
      </c>
      <c r="H74" s="66">
        <f>SUM(H75:H76,H80:H83)</f>
        <v>0</v>
      </c>
      <c r="I74" s="66">
        <f>SUM(I75:I76,I80:I83)</f>
        <v>0</v>
      </c>
      <c r="J74" s="66">
        <f>SUM(J75:J76,J80:J83)</f>
        <v>0</v>
      </c>
    </row>
    <row r="75" ht="18.75" customHeight="1" spans="1:10">
      <c r="A75" s="131" t="s">
        <v>429</v>
      </c>
      <c r="B75" s="57">
        <v>3335</v>
      </c>
      <c r="C75" s="88" t="s">
        <v>207</v>
      </c>
      <c r="D75" s="88" t="s">
        <v>207</v>
      </c>
      <c r="E75" s="88" t="s">
        <v>207</v>
      </c>
      <c r="F75" s="121">
        <f t="shared" si="0"/>
        <v>0</v>
      </c>
      <c r="G75" s="88" t="s">
        <v>207</v>
      </c>
      <c r="H75" s="88" t="s">
        <v>207</v>
      </c>
      <c r="I75" s="88" t="s">
        <v>207</v>
      </c>
      <c r="J75" s="88" t="s">
        <v>207</v>
      </c>
    </row>
    <row r="76" ht="18.75" customHeight="1" spans="1:10">
      <c r="A76" s="131" t="s">
        <v>430</v>
      </c>
      <c r="B76" s="57">
        <v>3340</v>
      </c>
      <c r="C76" s="121">
        <f>SUM(C77:C79)</f>
        <v>0</v>
      </c>
      <c r="D76" s="121">
        <f>SUM(D77:D79)</f>
        <v>0</v>
      </c>
      <c r="E76" s="121">
        <f>SUM(E77:E79)</f>
        <v>0</v>
      </c>
      <c r="F76" s="121">
        <f t="shared" si="0"/>
        <v>0</v>
      </c>
      <c r="G76" s="121">
        <f>SUM(G77:G79)</f>
        <v>0</v>
      </c>
      <c r="H76" s="121">
        <f>SUM(H77:H79)</f>
        <v>0</v>
      </c>
      <c r="I76" s="121">
        <f>SUM(I77:I79)</f>
        <v>0</v>
      </c>
      <c r="J76" s="121">
        <f>SUM(J77:J79)</f>
        <v>0</v>
      </c>
    </row>
    <row r="77" ht="18.75" customHeight="1" spans="1:10">
      <c r="A77" s="131" t="s">
        <v>382</v>
      </c>
      <c r="B77" s="57">
        <v>3341</v>
      </c>
      <c r="C77" s="88" t="s">
        <v>207</v>
      </c>
      <c r="D77" s="88" t="s">
        <v>207</v>
      </c>
      <c r="E77" s="88" t="s">
        <v>207</v>
      </c>
      <c r="F77" s="121">
        <f t="shared" si="0"/>
        <v>0</v>
      </c>
      <c r="G77" s="88" t="s">
        <v>207</v>
      </c>
      <c r="H77" s="88" t="s">
        <v>207</v>
      </c>
      <c r="I77" s="88" t="s">
        <v>207</v>
      </c>
      <c r="J77" s="88" t="s">
        <v>207</v>
      </c>
    </row>
    <row r="78" ht="18.75" customHeight="1" spans="1:10">
      <c r="A78" s="131" t="s">
        <v>383</v>
      </c>
      <c r="B78" s="57">
        <v>3342</v>
      </c>
      <c r="C78" s="88" t="s">
        <v>207</v>
      </c>
      <c r="D78" s="88" t="s">
        <v>207</v>
      </c>
      <c r="E78" s="88" t="s">
        <v>207</v>
      </c>
      <c r="F78" s="121">
        <f t="shared" si="0"/>
        <v>0</v>
      </c>
      <c r="G78" s="88" t="s">
        <v>207</v>
      </c>
      <c r="H78" s="88" t="s">
        <v>207</v>
      </c>
      <c r="I78" s="88" t="s">
        <v>207</v>
      </c>
      <c r="J78" s="88" t="s">
        <v>207</v>
      </c>
    </row>
    <row r="79" ht="18.75" customHeight="1" spans="1:10">
      <c r="A79" s="131" t="s">
        <v>384</v>
      </c>
      <c r="B79" s="57">
        <v>3343</v>
      </c>
      <c r="C79" s="88" t="s">
        <v>207</v>
      </c>
      <c r="D79" s="88" t="s">
        <v>207</v>
      </c>
      <c r="E79" s="88" t="s">
        <v>207</v>
      </c>
      <c r="F79" s="121">
        <f t="shared" ref="F79:F87" si="14">SUM(G79:J79)</f>
        <v>0</v>
      </c>
      <c r="G79" s="88" t="s">
        <v>207</v>
      </c>
      <c r="H79" s="88" t="s">
        <v>207</v>
      </c>
      <c r="I79" s="88" t="s">
        <v>207</v>
      </c>
      <c r="J79" s="88" t="s">
        <v>207</v>
      </c>
    </row>
    <row r="80" ht="18.75" customHeight="1" spans="1:10">
      <c r="A80" s="131" t="s">
        <v>431</v>
      </c>
      <c r="B80" s="57">
        <v>3350</v>
      </c>
      <c r="C80" s="88" t="s">
        <v>207</v>
      </c>
      <c r="D80" s="88" t="s">
        <v>207</v>
      </c>
      <c r="E80" s="88" t="s">
        <v>207</v>
      </c>
      <c r="F80" s="121">
        <f t="shared" si="14"/>
        <v>0</v>
      </c>
      <c r="G80" s="88" t="s">
        <v>207</v>
      </c>
      <c r="H80" s="88" t="s">
        <v>207</v>
      </c>
      <c r="I80" s="88" t="s">
        <v>207</v>
      </c>
      <c r="J80" s="88" t="s">
        <v>207</v>
      </c>
    </row>
    <row r="81" ht="18.75" customHeight="1" spans="1:10">
      <c r="A81" s="131" t="s">
        <v>432</v>
      </c>
      <c r="B81" s="57">
        <v>3360</v>
      </c>
      <c r="C81" s="88" t="s">
        <v>207</v>
      </c>
      <c r="D81" s="88" t="s">
        <v>207</v>
      </c>
      <c r="E81" s="88" t="s">
        <v>207</v>
      </c>
      <c r="F81" s="121">
        <f t="shared" si="14"/>
        <v>0</v>
      </c>
      <c r="G81" s="88" t="s">
        <v>207</v>
      </c>
      <c r="H81" s="88" t="s">
        <v>207</v>
      </c>
      <c r="I81" s="88" t="s">
        <v>207</v>
      </c>
      <c r="J81" s="88" t="s">
        <v>207</v>
      </c>
    </row>
    <row r="82" ht="18.75" customHeight="1" spans="1:10">
      <c r="A82" s="131" t="s">
        <v>433</v>
      </c>
      <c r="B82" s="57">
        <v>3370</v>
      </c>
      <c r="C82" s="88" t="s">
        <v>207</v>
      </c>
      <c r="D82" s="88" t="s">
        <v>207</v>
      </c>
      <c r="E82" s="88" t="s">
        <v>207</v>
      </c>
      <c r="F82" s="121">
        <f t="shared" si="14"/>
        <v>0</v>
      </c>
      <c r="G82" s="88" t="s">
        <v>207</v>
      </c>
      <c r="H82" s="88" t="s">
        <v>207</v>
      </c>
      <c r="I82" s="88" t="s">
        <v>207</v>
      </c>
      <c r="J82" s="88" t="s">
        <v>207</v>
      </c>
    </row>
    <row r="83" ht="18.75" customHeight="1" spans="1:10">
      <c r="A83" s="131" t="s">
        <v>422</v>
      </c>
      <c r="B83" s="57">
        <v>3380</v>
      </c>
      <c r="C83" s="88" t="s">
        <v>207</v>
      </c>
      <c r="D83" s="88" t="s">
        <v>207</v>
      </c>
      <c r="E83" s="88" t="s">
        <v>207</v>
      </c>
      <c r="F83" s="121">
        <f t="shared" si="14"/>
        <v>0</v>
      </c>
      <c r="G83" s="88" t="s">
        <v>207</v>
      </c>
      <c r="H83" s="88" t="s">
        <v>207</v>
      </c>
      <c r="I83" s="88" t="s">
        <v>207</v>
      </c>
      <c r="J83" s="88" t="s">
        <v>207</v>
      </c>
    </row>
    <row r="84" ht="18.75" customHeight="1" spans="1:10">
      <c r="A84" s="134" t="s">
        <v>434</v>
      </c>
      <c r="B84" s="135">
        <v>3395</v>
      </c>
      <c r="C84" s="66">
        <f>SUM(C67,C74)</f>
        <v>0</v>
      </c>
      <c r="D84" s="66">
        <f t="shared" ref="D84:J84" si="15">SUM(D67,D74)</f>
        <v>0</v>
      </c>
      <c r="E84" s="66">
        <f t="shared" si="15"/>
        <v>0</v>
      </c>
      <c r="F84" s="120">
        <f t="shared" si="14"/>
        <v>0</v>
      </c>
      <c r="G84" s="66">
        <f t="shared" si="15"/>
        <v>0</v>
      </c>
      <c r="H84" s="66">
        <f t="shared" si="15"/>
        <v>0</v>
      </c>
      <c r="I84" s="66">
        <f t="shared" si="15"/>
        <v>0</v>
      </c>
      <c r="J84" s="66">
        <f t="shared" si="15"/>
        <v>0</v>
      </c>
    </row>
    <row r="85" ht="18.75" customHeight="1" spans="1:10">
      <c r="A85" s="134" t="s">
        <v>435</v>
      </c>
      <c r="B85" s="147">
        <v>3400</v>
      </c>
      <c r="C85" s="66">
        <f t="shared" ref="C85:J85" si="16">SUM(C45,C65,C84)</f>
        <v>915</v>
      </c>
      <c r="D85" s="66">
        <f t="shared" si="16"/>
        <v>242</v>
      </c>
      <c r="E85" s="66">
        <f t="shared" si="16"/>
        <v>1261</v>
      </c>
      <c r="F85" s="66">
        <f t="shared" si="16"/>
        <v>604</v>
      </c>
      <c r="G85" s="66">
        <f t="shared" si="16"/>
        <v>100</v>
      </c>
      <c r="H85" s="66">
        <f t="shared" si="16"/>
        <v>190</v>
      </c>
      <c r="I85" s="66">
        <f t="shared" si="16"/>
        <v>639</v>
      </c>
      <c r="J85" s="66">
        <f t="shared" si="16"/>
        <v>-325</v>
      </c>
    </row>
    <row r="86" ht="18.75" customHeight="1" spans="1:10">
      <c r="A86" s="131" t="s">
        <v>436</v>
      </c>
      <c r="B86" s="136">
        <v>3405</v>
      </c>
      <c r="C86" s="148">
        <v>3267</v>
      </c>
      <c r="D86" s="149">
        <v>3507</v>
      </c>
      <c r="E86" s="149">
        <v>4182</v>
      </c>
      <c r="F86" s="121">
        <v>5443</v>
      </c>
      <c r="G86" s="149">
        <v>5443</v>
      </c>
      <c r="H86" s="149">
        <v>5543</v>
      </c>
      <c r="I86" s="149">
        <v>5733</v>
      </c>
      <c r="J86" s="149">
        <v>6372</v>
      </c>
    </row>
    <row r="87" ht="18.75" customHeight="1" spans="1:10">
      <c r="A87" s="150" t="s">
        <v>437</v>
      </c>
      <c r="B87" s="136">
        <v>3410</v>
      </c>
      <c r="C87" s="148"/>
      <c r="D87" s="149"/>
      <c r="E87" s="149"/>
      <c r="F87" s="121">
        <f t="shared" si="14"/>
        <v>0</v>
      </c>
      <c r="G87" s="149"/>
      <c r="H87" s="149"/>
      <c r="I87" s="149"/>
      <c r="J87" s="149"/>
    </row>
    <row r="88" ht="18.75" customHeight="1" spans="1:10">
      <c r="A88" s="131" t="s">
        <v>438</v>
      </c>
      <c r="B88" s="57">
        <v>3415</v>
      </c>
      <c r="C88" s="119">
        <f t="shared" ref="C88:J88" si="17">SUM(C86,C85,C87)</f>
        <v>4182</v>
      </c>
      <c r="D88" s="119">
        <f t="shared" si="17"/>
        <v>3749</v>
      </c>
      <c r="E88" s="119">
        <f t="shared" si="17"/>
        <v>5443</v>
      </c>
      <c r="F88" s="119">
        <f t="shared" si="17"/>
        <v>6047</v>
      </c>
      <c r="G88" s="119">
        <f t="shared" si="17"/>
        <v>5543</v>
      </c>
      <c r="H88" s="119">
        <f t="shared" si="17"/>
        <v>5733</v>
      </c>
      <c r="I88" s="119">
        <f t="shared" si="17"/>
        <v>6372</v>
      </c>
      <c r="J88" s="119">
        <f t="shared" si="17"/>
        <v>6047</v>
      </c>
    </row>
    <row r="89" ht="18.75" customHeight="1" spans="1:10">
      <c r="A89" s="151"/>
      <c r="B89" s="152"/>
      <c r="C89" s="153"/>
      <c r="D89" s="153"/>
      <c r="E89" s="153"/>
      <c r="F89" s="153"/>
      <c r="G89" s="153"/>
      <c r="H89" s="153"/>
      <c r="I89" s="153"/>
      <c r="J89" s="153"/>
    </row>
    <row r="90" ht="18.75" customHeight="1" spans="1:10">
      <c r="A90" s="151"/>
      <c r="B90" s="152"/>
      <c r="C90" s="153"/>
      <c r="D90" s="153"/>
      <c r="E90" s="153"/>
      <c r="F90" s="153"/>
      <c r="G90" s="153"/>
      <c r="H90" s="153"/>
      <c r="I90" s="153"/>
      <c r="J90" s="153"/>
    </row>
    <row r="91" ht="18.75" customHeight="1" spans="1:10">
      <c r="A91" s="151"/>
      <c r="B91" s="152"/>
      <c r="C91" s="153"/>
      <c r="D91" s="153"/>
      <c r="E91" s="153"/>
      <c r="F91" s="153"/>
      <c r="G91" s="153"/>
      <c r="H91" s="153"/>
      <c r="I91" s="153"/>
      <c r="J91" s="153"/>
    </row>
    <row r="92" ht="18.75" customHeight="1" spans="1:10">
      <c r="A92" s="154" t="s">
        <v>161</v>
      </c>
      <c r="B92" s="4"/>
      <c r="C92" s="155" t="s">
        <v>162</v>
      </c>
      <c r="D92" s="155"/>
      <c r="E92" s="155"/>
      <c r="F92" s="155"/>
      <c r="G92" s="156"/>
      <c r="H92" s="124" t="s">
        <v>163</v>
      </c>
      <c r="I92" s="124"/>
      <c r="J92" s="124"/>
    </row>
    <row r="93" ht="18.75" customHeight="1" spans="1:10">
      <c r="A93" s="4" t="s">
        <v>164</v>
      </c>
      <c r="B93" s="98"/>
      <c r="C93" s="4" t="s">
        <v>165</v>
      </c>
      <c r="D93" s="4"/>
      <c r="E93" s="4"/>
      <c r="F93" s="4"/>
      <c r="G93" s="125"/>
      <c r="H93" s="124" t="s">
        <v>326</v>
      </c>
      <c r="I93" s="124"/>
      <c r="J93" s="124"/>
    </row>
  </sheetData>
  <mergeCells count="15">
    <mergeCell ref="A1:J1"/>
    <mergeCell ref="G2:J2"/>
    <mergeCell ref="C5:J5"/>
    <mergeCell ref="C46:J46"/>
    <mergeCell ref="C66:J66"/>
    <mergeCell ref="C92:F92"/>
    <mergeCell ref="H92:J92"/>
    <mergeCell ref="C93:F93"/>
    <mergeCell ref="H93:J93"/>
    <mergeCell ref="A2:A3"/>
    <mergeCell ref="B2:B3"/>
    <mergeCell ref="C2:C3"/>
    <mergeCell ref="D2:D3"/>
    <mergeCell ref="E2:E3"/>
    <mergeCell ref="F2:F3"/>
  </mergeCells>
  <pageMargins left="1.10236220472441" right="0.31496062992126" top="1.18110236220472" bottom="0.748031496062992" header="0" footer="0.31496062992126"/>
  <pageSetup paperSize="9" scale="56" fitToHeight="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41"/>
  <sheetViews>
    <sheetView zoomScale="55" zoomScaleNormal="55" zoomScaleSheetLayoutView="48" workbookViewId="0">
      <selection activeCell="K40" sqref="K40"/>
    </sheetView>
  </sheetViews>
  <sheetFormatPr defaultColWidth="9" defaultRowHeight="13.2"/>
  <cols>
    <col min="1" max="1" width="57.4259259259259" customWidth="1"/>
    <col min="2" max="13" width="18" customWidth="1"/>
  </cols>
  <sheetData>
    <row r="2" ht="17.4" spans="1:13">
      <c r="A2" s="5" t="s">
        <v>439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8.7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440</v>
      </c>
      <c r="M3" s="7"/>
    </row>
    <row r="4" ht="27.75" customHeight="1" spans="1:13">
      <c r="A4" s="74" t="s">
        <v>36</v>
      </c>
      <c r="B4" s="75"/>
      <c r="C4" s="75"/>
      <c r="D4" s="76"/>
      <c r="E4" s="8" t="s">
        <v>37</v>
      </c>
      <c r="F4" s="8" t="s">
        <v>441</v>
      </c>
      <c r="G4" s="8" t="s">
        <v>369</v>
      </c>
      <c r="H4" s="77" t="s">
        <v>370</v>
      </c>
      <c r="I4" s="8" t="s">
        <v>442</v>
      </c>
      <c r="J4" s="8" t="s">
        <v>198</v>
      </c>
      <c r="K4" s="8"/>
      <c r="L4" s="8"/>
      <c r="M4" s="8"/>
    </row>
    <row r="5" ht="64.5" customHeight="1" spans="1:13">
      <c r="A5" s="78"/>
      <c r="B5" s="7"/>
      <c r="C5" s="7"/>
      <c r="D5" s="79"/>
      <c r="E5" s="8"/>
      <c r="F5" s="8"/>
      <c r="G5" s="8"/>
      <c r="H5" s="77"/>
      <c r="I5" s="8"/>
      <c r="J5" s="77" t="s">
        <v>200</v>
      </c>
      <c r="K5" s="77" t="s">
        <v>201</v>
      </c>
      <c r="L5" s="77" t="s">
        <v>202</v>
      </c>
      <c r="M5" s="77" t="s">
        <v>203</v>
      </c>
    </row>
    <row r="6" s="73" customFormat="1" ht="18.75" customHeight="1" spans="1:13">
      <c r="A6" s="80">
        <v>1</v>
      </c>
      <c r="B6" s="81"/>
      <c r="C6" s="81"/>
      <c r="D6" s="82"/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</row>
    <row r="7" ht="44.25" customHeight="1" spans="1:13">
      <c r="A7" s="28" t="s">
        <v>443</v>
      </c>
      <c r="B7" s="29"/>
      <c r="C7" s="29"/>
      <c r="D7" s="30"/>
      <c r="E7" s="83">
        <v>4000</v>
      </c>
      <c r="F7" s="66">
        <f>SUM(F8:F13)</f>
        <v>99</v>
      </c>
      <c r="G7" s="66">
        <f>SUM(G8:G13)</f>
        <v>160</v>
      </c>
      <c r="H7" s="66">
        <f>SUM(H8:H13)</f>
        <v>162</v>
      </c>
      <c r="I7" s="120">
        <f t="shared" ref="I7:I13" si="0">SUM(J7:M7)</f>
        <v>150</v>
      </c>
      <c r="J7" s="66">
        <f>SUM(J8:J13)</f>
        <v>20</v>
      </c>
      <c r="K7" s="66">
        <f>SUM(K8:K13)</f>
        <v>70</v>
      </c>
      <c r="L7" s="66">
        <f>SUM(L8:L13)</f>
        <v>40</v>
      </c>
      <c r="M7" s="66">
        <f>SUM(M8:M13)</f>
        <v>20</v>
      </c>
    </row>
    <row r="8" ht="18.75" customHeight="1" spans="1:13">
      <c r="A8" s="84" t="s">
        <v>444</v>
      </c>
      <c r="B8" s="85"/>
      <c r="C8" s="85"/>
      <c r="D8" s="86"/>
      <c r="E8" s="87" t="s">
        <v>445</v>
      </c>
      <c r="F8" s="88"/>
      <c r="G8" s="88"/>
      <c r="H8" s="88"/>
      <c r="I8" s="121">
        <f t="shared" si="0"/>
        <v>0</v>
      </c>
      <c r="J8" s="88"/>
      <c r="K8" s="88"/>
      <c r="L8" s="88"/>
      <c r="M8" s="88"/>
    </row>
    <row r="9" ht="18.75" customHeight="1" spans="1:13">
      <c r="A9" s="84" t="s">
        <v>446</v>
      </c>
      <c r="B9" s="85"/>
      <c r="C9" s="85"/>
      <c r="D9" s="86"/>
      <c r="E9" s="87">
        <v>4020</v>
      </c>
      <c r="F9" s="88">
        <v>49</v>
      </c>
      <c r="G9" s="88">
        <v>40</v>
      </c>
      <c r="H9" s="88"/>
      <c r="I9" s="121">
        <f t="shared" si="0"/>
        <v>50</v>
      </c>
      <c r="J9" s="88">
        <v>20</v>
      </c>
      <c r="K9" s="88">
        <v>30</v>
      </c>
      <c r="L9" s="88"/>
      <c r="M9" s="88"/>
    </row>
    <row r="10" ht="18.75" customHeight="1" spans="1:13">
      <c r="A10" s="84" t="s">
        <v>447</v>
      </c>
      <c r="B10" s="85"/>
      <c r="C10" s="85"/>
      <c r="D10" s="86"/>
      <c r="E10" s="87">
        <v>4030</v>
      </c>
      <c r="F10" s="88">
        <v>50</v>
      </c>
      <c r="G10" s="88">
        <v>120</v>
      </c>
      <c r="H10" s="88">
        <v>36</v>
      </c>
      <c r="I10" s="121">
        <f t="shared" si="0"/>
        <v>100</v>
      </c>
      <c r="J10" s="88"/>
      <c r="K10" s="88">
        <v>40</v>
      </c>
      <c r="L10" s="88">
        <v>40</v>
      </c>
      <c r="M10" s="88">
        <v>20</v>
      </c>
    </row>
    <row r="11" ht="18.75" customHeight="1" spans="1:13">
      <c r="A11" s="84" t="s">
        <v>448</v>
      </c>
      <c r="B11" s="85"/>
      <c r="C11" s="85"/>
      <c r="D11" s="86"/>
      <c r="E11" s="87">
        <v>4040</v>
      </c>
      <c r="F11" s="88"/>
      <c r="G11" s="88"/>
      <c r="H11" s="88"/>
      <c r="I11" s="121">
        <f t="shared" si="0"/>
        <v>0</v>
      </c>
      <c r="J11" s="88"/>
      <c r="K11" s="88"/>
      <c r="L11" s="88"/>
      <c r="M11" s="88"/>
    </row>
    <row r="12" ht="18.75" customHeight="1" spans="1:13">
      <c r="A12" s="84" t="s">
        <v>449</v>
      </c>
      <c r="B12" s="85"/>
      <c r="C12" s="85"/>
      <c r="D12" s="86"/>
      <c r="E12" s="87">
        <v>4050</v>
      </c>
      <c r="F12" s="88"/>
      <c r="G12" s="88"/>
      <c r="H12" s="88">
        <v>126</v>
      </c>
      <c r="I12" s="121">
        <f t="shared" si="0"/>
        <v>0</v>
      </c>
      <c r="J12" s="88"/>
      <c r="K12" s="88"/>
      <c r="L12" s="88"/>
      <c r="M12" s="88"/>
    </row>
    <row r="13" ht="18.75" customHeight="1" spans="1:13">
      <c r="A13" s="84" t="s">
        <v>450</v>
      </c>
      <c r="B13" s="85"/>
      <c r="C13" s="85"/>
      <c r="D13" s="86"/>
      <c r="E13" s="89">
        <v>4060</v>
      </c>
      <c r="F13" s="88"/>
      <c r="G13" s="88"/>
      <c r="H13" s="88"/>
      <c r="I13" s="121">
        <f t="shared" si="0"/>
        <v>0</v>
      </c>
      <c r="J13" s="88"/>
      <c r="K13" s="88"/>
      <c r="L13" s="88"/>
      <c r="M13" s="88"/>
    </row>
    <row r="14" ht="15" customHeight="1" spans="1:13">
      <c r="A14" s="90"/>
      <c r="B14" s="90"/>
      <c r="C14" s="90"/>
      <c r="D14" s="90"/>
      <c r="E14" s="91"/>
      <c r="F14" s="92"/>
      <c r="G14" s="93"/>
      <c r="H14" s="93"/>
      <c r="I14" s="92"/>
      <c r="J14" s="93"/>
      <c r="K14" s="93"/>
      <c r="L14" s="93"/>
      <c r="M14" s="93"/>
    </row>
    <row r="15" ht="15" customHeight="1" spans="1:13">
      <c r="A15" s="90"/>
      <c r="B15" s="90"/>
      <c r="C15" s="90"/>
      <c r="D15" s="90"/>
      <c r="E15" s="91"/>
      <c r="F15" s="92"/>
      <c r="G15" s="93"/>
      <c r="H15" s="93"/>
      <c r="I15" s="92"/>
      <c r="J15" s="93"/>
      <c r="K15" s="93"/>
      <c r="L15" s="93"/>
      <c r="M15" s="93"/>
    </row>
    <row r="16" ht="15" customHeight="1" spans="1:13">
      <c r="A16" s="42" t="s">
        <v>451</v>
      </c>
      <c r="B16" s="42"/>
      <c r="C16" s="94" t="s">
        <v>162</v>
      </c>
      <c r="D16" s="94"/>
      <c r="E16" s="94"/>
      <c r="F16" s="94"/>
      <c r="G16" s="94"/>
      <c r="H16" s="94"/>
      <c r="I16" s="94"/>
      <c r="J16" s="122"/>
      <c r="K16" s="2" t="s">
        <v>163</v>
      </c>
      <c r="L16" s="2"/>
      <c r="M16" s="2"/>
    </row>
    <row r="17" ht="15" customHeight="1" spans="1:13">
      <c r="A17" s="95" t="s">
        <v>364</v>
      </c>
      <c r="B17" s="96"/>
      <c r="C17" s="97" t="s">
        <v>452</v>
      </c>
      <c r="D17" s="97"/>
      <c r="E17" s="97"/>
      <c r="F17" s="97"/>
      <c r="G17" s="97"/>
      <c r="H17" s="97"/>
      <c r="I17" s="97"/>
      <c r="J17" s="123"/>
      <c r="K17" s="124" t="s">
        <v>326</v>
      </c>
      <c r="L17" s="124"/>
      <c r="M17" s="124"/>
    </row>
    <row r="18" ht="15" customHeight="1" spans="1:13">
      <c r="A18" s="90"/>
      <c r="B18" s="90"/>
      <c r="C18" s="90"/>
      <c r="D18" s="90"/>
      <c r="E18" s="91"/>
      <c r="F18" s="92"/>
      <c r="G18" s="93"/>
      <c r="H18" s="93"/>
      <c r="I18" s="92"/>
      <c r="J18" s="93"/>
      <c r="K18" s="93"/>
      <c r="L18" s="93"/>
      <c r="M18" s="93"/>
    </row>
    <row r="19" ht="15" customHeight="1" spans="1:13">
      <c r="A19" s="90"/>
      <c r="B19" s="90"/>
      <c r="C19" s="90"/>
      <c r="D19" s="90"/>
      <c r="E19" s="91"/>
      <c r="F19" s="92"/>
      <c r="G19" s="93"/>
      <c r="H19" s="93"/>
      <c r="I19" s="92"/>
      <c r="J19" s="93"/>
      <c r="K19" s="93"/>
      <c r="L19" s="93"/>
      <c r="M19" s="93"/>
    </row>
    <row r="20" ht="15" customHeight="1" spans="1:13">
      <c r="A20" s="96"/>
      <c r="B20" s="96"/>
      <c r="C20" s="96"/>
      <c r="D20" s="96"/>
      <c r="E20" s="98"/>
      <c r="F20" s="96"/>
      <c r="G20" s="96"/>
      <c r="H20" s="96"/>
      <c r="I20" s="96"/>
      <c r="J20" s="125"/>
      <c r="K20" s="126"/>
      <c r="L20" s="126"/>
      <c r="M20" s="126"/>
    </row>
    <row r="21" ht="20.25" customHeight="1" spans="1:13">
      <c r="A21" s="99" t="s">
        <v>453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ht="20.25" customHeight="1" spans="1:13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</row>
    <row r="23" ht="20.25" customHeight="1" spans="1:13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ht="50.25" customHeight="1" spans="1:13">
      <c r="A24" s="100" t="s">
        <v>454</v>
      </c>
      <c r="B24" s="101" t="s">
        <v>455</v>
      </c>
      <c r="C24" s="102"/>
      <c r="D24" s="103"/>
      <c r="E24" s="104" t="s">
        <v>456</v>
      </c>
      <c r="F24" s="101" t="s">
        <v>457</v>
      </c>
      <c r="G24" s="102"/>
      <c r="H24" s="102"/>
      <c r="I24" s="102"/>
      <c r="J24" s="103"/>
      <c r="K24" s="109" t="s">
        <v>458</v>
      </c>
      <c r="L24" s="109"/>
      <c r="M24" s="109"/>
    </row>
    <row r="25" ht="30" customHeight="1" spans="1:13">
      <c r="A25" s="105"/>
      <c r="B25" s="104" t="s">
        <v>194</v>
      </c>
      <c r="C25" s="101" t="s">
        <v>459</v>
      </c>
      <c r="D25" s="103"/>
      <c r="E25" s="106"/>
      <c r="F25" s="104" t="s">
        <v>460</v>
      </c>
      <c r="G25" s="104" t="s">
        <v>461</v>
      </c>
      <c r="H25" s="104" t="s">
        <v>462</v>
      </c>
      <c r="I25" s="104" t="s">
        <v>463</v>
      </c>
      <c r="J25" s="104" t="s">
        <v>464</v>
      </c>
      <c r="K25" s="104" t="s">
        <v>194</v>
      </c>
      <c r="L25" s="101" t="s">
        <v>459</v>
      </c>
      <c r="M25" s="103"/>
    </row>
    <row r="26" ht="106.5" customHeight="1" spans="1:13">
      <c r="A26" s="107"/>
      <c r="B26" s="108"/>
      <c r="C26" s="109" t="s">
        <v>460</v>
      </c>
      <c r="D26" s="109" t="s">
        <v>465</v>
      </c>
      <c r="E26" s="108"/>
      <c r="F26" s="108"/>
      <c r="G26" s="108"/>
      <c r="H26" s="108"/>
      <c r="I26" s="108"/>
      <c r="J26" s="108"/>
      <c r="K26" s="108"/>
      <c r="L26" s="109" t="s">
        <v>460</v>
      </c>
      <c r="M26" s="109" t="s">
        <v>465</v>
      </c>
    </row>
    <row r="27" ht="18.75" customHeight="1" spans="1:13">
      <c r="A27" s="110">
        <v>1</v>
      </c>
      <c r="B27" s="109">
        <v>2</v>
      </c>
      <c r="C27" s="109">
        <v>3</v>
      </c>
      <c r="D27" s="109">
        <v>4</v>
      </c>
      <c r="E27" s="109">
        <v>5</v>
      </c>
      <c r="F27" s="109">
        <v>6</v>
      </c>
      <c r="G27" s="109">
        <v>7</v>
      </c>
      <c r="H27" s="109">
        <v>8</v>
      </c>
      <c r="I27" s="109">
        <v>9</v>
      </c>
      <c r="J27" s="109">
        <v>10</v>
      </c>
      <c r="K27" s="109">
        <v>11</v>
      </c>
      <c r="L27" s="109">
        <v>12</v>
      </c>
      <c r="M27" s="109">
        <v>13</v>
      </c>
    </row>
    <row r="28" ht="42.75" customHeight="1" spans="1:13">
      <c r="A28" s="111" t="s">
        <v>466</v>
      </c>
      <c r="B28" s="66">
        <f>SUM(C28,D28)</f>
        <v>0</v>
      </c>
      <c r="C28" s="112"/>
      <c r="D28" s="112"/>
      <c r="E28" s="112"/>
      <c r="F28" s="113" t="s">
        <v>207</v>
      </c>
      <c r="G28" s="114"/>
      <c r="H28" s="113" t="s">
        <v>207</v>
      </c>
      <c r="I28" s="114"/>
      <c r="J28" s="113"/>
      <c r="K28" s="66">
        <f>SUM(L28,M28)</f>
        <v>0</v>
      </c>
      <c r="L28" s="66">
        <f>SUM(C28,E28,F28,I28)</f>
        <v>0</v>
      </c>
      <c r="M28" s="66">
        <f>SUM(D28,G28,H28,J28)</f>
        <v>0</v>
      </c>
    </row>
    <row r="29" ht="18.75" customHeight="1" spans="1:13">
      <c r="A29" s="115"/>
      <c r="B29" s="27">
        <f t="shared" ref="B29:B36" si="1">SUM(C29,D29)</f>
        <v>0</v>
      </c>
      <c r="C29" s="23"/>
      <c r="D29" s="23"/>
      <c r="E29" s="23"/>
      <c r="F29" s="88" t="s">
        <v>207</v>
      </c>
      <c r="G29" s="116"/>
      <c r="H29" s="88" t="s">
        <v>207</v>
      </c>
      <c r="I29" s="116"/>
      <c r="J29" s="88"/>
      <c r="K29" s="22">
        <f t="shared" ref="K29:K36" si="2">SUM(L29,M29)</f>
        <v>0</v>
      </c>
      <c r="L29" s="22">
        <f t="shared" ref="L29:L36" si="3">SUM(C29,E29,F29,I29)</f>
        <v>0</v>
      </c>
      <c r="M29" s="22">
        <f t="shared" ref="M29:M36" si="4">SUM(D29,G29,H29,J29)</f>
        <v>0</v>
      </c>
    </row>
    <row r="30" ht="18.75" customHeight="1" spans="1:13">
      <c r="A30" s="115"/>
      <c r="B30" s="27">
        <f t="shared" si="1"/>
        <v>0</v>
      </c>
      <c r="C30" s="117"/>
      <c r="D30" s="117"/>
      <c r="E30" s="117"/>
      <c r="F30" s="88" t="s">
        <v>207</v>
      </c>
      <c r="G30" s="118"/>
      <c r="H30" s="88" t="s">
        <v>207</v>
      </c>
      <c r="I30" s="118"/>
      <c r="J30" s="88"/>
      <c r="K30" s="22">
        <f t="shared" si="2"/>
        <v>0</v>
      </c>
      <c r="L30" s="22">
        <f t="shared" si="3"/>
        <v>0</v>
      </c>
      <c r="M30" s="22">
        <f t="shared" si="4"/>
        <v>0</v>
      </c>
    </row>
    <row r="31" ht="43.5" customHeight="1" spans="1:13">
      <c r="A31" s="111" t="s">
        <v>467</v>
      </c>
      <c r="B31" s="119">
        <f t="shared" si="1"/>
        <v>0</v>
      </c>
      <c r="C31" s="112"/>
      <c r="D31" s="112"/>
      <c r="E31" s="112"/>
      <c r="F31" s="113" t="s">
        <v>207</v>
      </c>
      <c r="G31" s="114"/>
      <c r="H31" s="113" t="s">
        <v>207</v>
      </c>
      <c r="I31" s="114"/>
      <c r="J31" s="113"/>
      <c r="K31" s="66">
        <f t="shared" si="2"/>
        <v>0</v>
      </c>
      <c r="L31" s="66">
        <f t="shared" si="3"/>
        <v>0</v>
      </c>
      <c r="M31" s="66">
        <f t="shared" si="4"/>
        <v>0</v>
      </c>
    </row>
    <row r="32" ht="18.75" customHeight="1" spans="1:13">
      <c r="A32" s="115"/>
      <c r="B32" s="27">
        <f t="shared" si="1"/>
        <v>0</v>
      </c>
      <c r="C32" s="117"/>
      <c r="D32" s="117"/>
      <c r="E32" s="117"/>
      <c r="F32" s="88" t="s">
        <v>207</v>
      </c>
      <c r="G32" s="118"/>
      <c r="H32" s="88" t="s">
        <v>207</v>
      </c>
      <c r="I32" s="118"/>
      <c r="J32" s="88"/>
      <c r="K32" s="22">
        <f t="shared" si="2"/>
        <v>0</v>
      </c>
      <c r="L32" s="22">
        <f t="shared" si="3"/>
        <v>0</v>
      </c>
      <c r="M32" s="22">
        <f t="shared" si="4"/>
        <v>0</v>
      </c>
    </row>
    <row r="33" ht="18.75" customHeight="1" spans="1:13">
      <c r="A33" s="115"/>
      <c r="B33" s="27">
        <f t="shared" si="1"/>
        <v>0</v>
      </c>
      <c r="C33" s="117"/>
      <c r="D33" s="117"/>
      <c r="E33" s="117"/>
      <c r="F33" s="88" t="s">
        <v>207</v>
      </c>
      <c r="G33" s="118"/>
      <c r="H33" s="88" t="s">
        <v>207</v>
      </c>
      <c r="I33" s="118"/>
      <c r="J33" s="88"/>
      <c r="K33" s="22">
        <f t="shared" si="2"/>
        <v>0</v>
      </c>
      <c r="L33" s="22">
        <f t="shared" si="3"/>
        <v>0</v>
      </c>
      <c r="M33" s="22">
        <f t="shared" si="4"/>
        <v>0</v>
      </c>
    </row>
    <row r="34" ht="42" customHeight="1" spans="1:13">
      <c r="A34" s="111" t="s">
        <v>468</v>
      </c>
      <c r="B34" s="66">
        <f t="shared" si="1"/>
        <v>0</v>
      </c>
      <c r="C34" s="112"/>
      <c r="D34" s="112"/>
      <c r="E34" s="112"/>
      <c r="F34" s="113" t="s">
        <v>207</v>
      </c>
      <c r="G34" s="114"/>
      <c r="H34" s="113" t="s">
        <v>207</v>
      </c>
      <c r="I34" s="114"/>
      <c r="J34" s="113"/>
      <c r="K34" s="66">
        <f t="shared" si="2"/>
        <v>0</v>
      </c>
      <c r="L34" s="66">
        <f t="shared" si="3"/>
        <v>0</v>
      </c>
      <c r="M34" s="66">
        <f t="shared" si="4"/>
        <v>0</v>
      </c>
    </row>
    <row r="35" ht="18.75" customHeight="1" spans="1:13">
      <c r="A35" s="115"/>
      <c r="B35" s="27">
        <f t="shared" si="1"/>
        <v>0</v>
      </c>
      <c r="C35" s="117"/>
      <c r="D35" s="117"/>
      <c r="E35" s="117"/>
      <c r="F35" s="88" t="s">
        <v>207</v>
      </c>
      <c r="G35" s="118"/>
      <c r="H35" s="88" t="s">
        <v>207</v>
      </c>
      <c r="I35" s="118"/>
      <c r="J35" s="88"/>
      <c r="K35" s="22">
        <f t="shared" si="2"/>
        <v>0</v>
      </c>
      <c r="L35" s="22">
        <f t="shared" si="3"/>
        <v>0</v>
      </c>
      <c r="M35" s="22">
        <f t="shared" si="4"/>
        <v>0</v>
      </c>
    </row>
    <row r="36" ht="18.75" customHeight="1" spans="1:13">
      <c r="A36" s="115"/>
      <c r="B36" s="27">
        <f t="shared" si="1"/>
        <v>0</v>
      </c>
      <c r="C36" s="117"/>
      <c r="D36" s="117"/>
      <c r="E36" s="117"/>
      <c r="F36" s="88" t="s">
        <v>207</v>
      </c>
      <c r="G36" s="118"/>
      <c r="H36" s="88" t="s">
        <v>207</v>
      </c>
      <c r="I36" s="118"/>
      <c r="J36" s="88"/>
      <c r="K36" s="22">
        <f t="shared" si="2"/>
        <v>0</v>
      </c>
      <c r="L36" s="22">
        <f t="shared" si="3"/>
        <v>0</v>
      </c>
      <c r="M36" s="22">
        <f t="shared" si="4"/>
        <v>0</v>
      </c>
    </row>
    <row r="37" ht="25.5" customHeight="1" spans="1:13">
      <c r="A37" s="111" t="s">
        <v>194</v>
      </c>
      <c r="B37" s="66">
        <f>SUM(B28,B31,B34)</f>
        <v>0</v>
      </c>
      <c r="C37" s="66">
        <f t="shared" ref="C37:M37" si="5">SUM(C28,C31,C34)</f>
        <v>0</v>
      </c>
      <c r="D37" s="66">
        <f t="shared" si="5"/>
        <v>0</v>
      </c>
      <c r="E37" s="66">
        <f t="shared" si="5"/>
        <v>0</v>
      </c>
      <c r="F37" s="66">
        <f t="shared" si="5"/>
        <v>0</v>
      </c>
      <c r="G37" s="66">
        <f t="shared" si="5"/>
        <v>0</v>
      </c>
      <c r="H37" s="66">
        <f t="shared" si="5"/>
        <v>0</v>
      </c>
      <c r="I37" s="66">
        <f t="shared" si="5"/>
        <v>0</v>
      </c>
      <c r="J37" s="66">
        <f t="shared" si="5"/>
        <v>0</v>
      </c>
      <c r="K37" s="66">
        <f t="shared" si="5"/>
        <v>0</v>
      </c>
      <c r="L37" s="66">
        <f t="shared" si="5"/>
        <v>0</v>
      </c>
      <c r="M37" s="66">
        <f t="shared" si="5"/>
        <v>0</v>
      </c>
    </row>
    <row r="38" ht="18.75" customHeight="1" spans="1:13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ht="18.75" customHeight="1" spans="1:13">
      <c r="A39" s="90"/>
      <c r="B39" s="90"/>
      <c r="C39" s="90"/>
      <c r="D39" s="90"/>
      <c r="E39" s="91"/>
      <c r="F39" s="92"/>
      <c r="G39" s="93"/>
      <c r="H39" s="93"/>
      <c r="I39" s="92"/>
      <c r="J39" s="93"/>
      <c r="K39" s="93"/>
      <c r="L39" s="93"/>
      <c r="M39" s="93"/>
    </row>
    <row r="40" ht="18.75" customHeight="1" spans="1:11">
      <c r="A40" s="42" t="s">
        <v>161</v>
      </c>
      <c r="B40" s="42"/>
      <c r="C40" s="94" t="s">
        <v>162</v>
      </c>
      <c r="D40" s="94"/>
      <c r="E40" s="94"/>
      <c r="F40" s="94"/>
      <c r="G40" s="94"/>
      <c r="H40" s="94"/>
      <c r="I40" s="94"/>
      <c r="J40" s="122"/>
      <c r="K40" s="71" t="s">
        <v>163</v>
      </c>
    </row>
    <row r="41" ht="20.25" customHeight="1" spans="1:13">
      <c r="A41" s="95" t="s">
        <v>364</v>
      </c>
      <c r="B41" s="96"/>
      <c r="C41" s="97" t="s">
        <v>452</v>
      </c>
      <c r="D41" s="97"/>
      <c r="E41" s="97"/>
      <c r="F41" s="97"/>
      <c r="G41" s="97"/>
      <c r="H41" s="97"/>
      <c r="I41" s="97"/>
      <c r="J41" s="123"/>
      <c r="K41" s="124" t="s">
        <v>326</v>
      </c>
      <c r="L41" s="124"/>
      <c r="M41" s="124"/>
    </row>
  </sheetData>
  <mergeCells count="40">
    <mergeCell ref="A2:M2"/>
    <mergeCell ref="L3:M3"/>
    <mergeCell ref="J4:M4"/>
    <mergeCell ref="A6:D6"/>
    <mergeCell ref="A7:D7"/>
    <mergeCell ref="A8:D8"/>
    <mergeCell ref="A9:D9"/>
    <mergeCell ref="A10:D10"/>
    <mergeCell ref="A11:D11"/>
    <mergeCell ref="A12:D12"/>
    <mergeCell ref="A13:D13"/>
    <mergeCell ref="A16:B16"/>
    <mergeCell ref="C16:I16"/>
    <mergeCell ref="C17:I17"/>
    <mergeCell ref="K17:M17"/>
    <mergeCell ref="A21:M21"/>
    <mergeCell ref="B24:D24"/>
    <mergeCell ref="F24:J24"/>
    <mergeCell ref="K24:M24"/>
    <mergeCell ref="C25:D25"/>
    <mergeCell ref="L25:M25"/>
    <mergeCell ref="A40:B40"/>
    <mergeCell ref="C40:I40"/>
    <mergeCell ref="C41:I41"/>
    <mergeCell ref="K41:M41"/>
    <mergeCell ref="A24:A26"/>
    <mergeCell ref="B25:B26"/>
    <mergeCell ref="E4:E5"/>
    <mergeCell ref="E24:E26"/>
    <mergeCell ref="F4:F5"/>
    <mergeCell ref="F25:F26"/>
    <mergeCell ref="G4:G5"/>
    <mergeCell ref="G25:G26"/>
    <mergeCell ref="H4:H5"/>
    <mergeCell ref="H25:H26"/>
    <mergeCell ref="I4:I5"/>
    <mergeCell ref="I25:I26"/>
    <mergeCell ref="J25:J26"/>
    <mergeCell ref="K25:K26"/>
    <mergeCell ref="A4:D5"/>
  </mergeCells>
  <pageMargins left="1.18110236220472" right="0.196850393700787" top="1.18110236220472" bottom="0.748031496062992" header="0" footer="0.31496062992126"/>
  <pageSetup paperSize="9" scale="4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46"/>
  <sheetViews>
    <sheetView view="pageBreakPreview" zoomScale="50" zoomScaleNormal="55" workbookViewId="0">
      <selection activeCell="J37" sqref="J37"/>
    </sheetView>
  </sheetViews>
  <sheetFormatPr defaultColWidth="9" defaultRowHeight="13.2"/>
  <cols>
    <col min="2" max="2" width="39.4259259259259" customWidth="1"/>
    <col min="3" max="3" width="10.287037037037" customWidth="1"/>
    <col min="4" max="4" width="9.57407407407407" customWidth="1"/>
    <col min="5" max="5" width="10.4259259259259" customWidth="1"/>
    <col min="6" max="6" width="9.57407407407407" customWidth="1"/>
    <col min="7" max="7" width="12.287037037037" customWidth="1"/>
    <col min="12" max="12" width="12" customWidth="1"/>
    <col min="17" max="17" width="12.5740740740741" customWidth="1"/>
    <col min="22" max="22" width="12.287037037037" customWidth="1"/>
    <col min="27" max="27" width="12.5740740740741" customWidth="1"/>
  </cols>
  <sheetData>
    <row r="2" ht="18" spans="1:3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6"/>
      <c r="Q2" s="56"/>
      <c r="R2" s="56"/>
      <c r="S2" s="56"/>
      <c r="T2" s="56"/>
      <c r="U2" s="56"/>
      <c r="V2" s="46"/>
      <c r="W2" s="46"/>
      <c r="X2" s="46"/>
      <c r="Y2" s="46"/>
      <c r="Z2" s="46"/>
      <c r="AA2" s="46"/>
      <c r="AB2" s="46"/>
      <c r="AC2" s="46"/>
      <c r="AD2" s="46"/>
      <c r="AE2" s="56"/>
    </row>
    <row r="3" ht="17.4" spans="1:31">
      <c r="A3" s="5" t="s">
        <v>469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7.4" spans="1:3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ht="18" spans="1:31">
      <c r="A5" s="6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6"/>
      <c r="W5" s="46"/>
      <c r="X5" s="46"/>
      <c r="Y5" s="46"/>
      <c r="Z5" s="46"/>
      <c r="AA5" s="46"/>
      <c r="AB5" s="46"/>
      <c r="AC5" s="46"/>
      <c r="AD5" s="46"/>
      <c r="AE5" s="65" t="s">
        <v>440</v>
      </c>
    </row>
    <row r="6" ht="50.25" customHeight="1" spans="1:31">
      <c r="A6" s="8" t="s">
        <v>470</v>
      </c>
      <c r="B6" s="9" t="s">
        <v>471</v>
      </c>
      <c r="C6" s="10"/>
      <c r="D6" s="10"/>
      <c r="E6" s="10"/>
      <c r="F6" s="11"/>
      <c r="G6" s="8" t="s">
        <v>472</v>
      </c>
      <c r="H6" s="8"/>
      <c r="I6" s="8"/>
      <c r="J6" s="8"/>
      <c r="K6" s="8"/>
      <c r="L6" s="8" t="s">
        <v>473</v>
      </c>
      <c r="M6" s="8"/>
      <c r="N6" s="8"/>
      <c r="O6" s="8"/>
      <c r="P6" s="8"/>
      <c r="Q6" s="8" t="s">
        <v>474</v>
      </c>
      <c r="R6" s="8"/>
      <c r="S6" s="8"/>
      <c r="T6" s="8"/>
      <c r="U6" s="8"/>
      <c r="V6" s="8" t="s">
        <v>475</v>
      </c>
      <c r="W6" s="8"/>
      <c r="X6" s="8"/>
      <c r="Y6" s="8"/>
      <c r="Z6" s="8"/>
      <c r="AA6" s="8" t="s">
        <v>194</v>
      </c>
      <c r="AB6" s="8"/>
      <c r="AC6" s="8"/>
      <c r="AD6" s="8"/>
      <c r="AE6" s="8"/>
    </row>
    <row r="7" ht="29.25" customHeight="1" spans="1:31">
      <c r="A7" s="8"/>
      <c r="B7" s="12"/>
      <c r="C7" s="13"/>
      <c r="D7" s="13"/>
      <c r="E7" s="13"/>
      <c r="F7" s="14"/>
      <c r="G7" s="8" t="s">
        <v>476</v>
      </c>
      <c r="H7" s="8" t="s">
        <v>477</v>
      </c>
      <c r="I7" s="8"/>
      <c r="J7" s="8"/>
      <c r="K7" s="8"/>
      <c r="L7" s="8" t="s">
        <v>476</v>
      </c>
      <c r="M7" s="8" t="s">
        <v>477</v>
      </c>
      <c r="N7" s="8"/>
      <c r="O7" s="8"/>
      <c r="P7" s="8"/>
      <c r="Q7" s="8" t="s">
        <v>476</v>
      </c>
      <c r="R7" s="8" t="s">
        <v>477</v>
      </c>
      <c r="S7" s="8"/>
      <c r="T7" s="8"/>
      <c r="U7" s="8"/>
      <c r="V7" s="8" t="s">
        <v>476</v>
      </c>
      <c r="W7" s="8" t="s">
        <v>477</v>
      </c>
      <c r="X7" s="8"/>
      <c r="Y7" s="8"/>
      <c r="Z7" s="8"/>
      <c r="AA7" s="8" t="s">
        <v>476</v>
      </c>
      <c r="AB7" s="8" t="s">
        <v>477</v>
      </c>
      <c r="AC7" s="8"/>
      <c r="AD7" s="8"/>
      <c r="AE7" s="8"/>
    </row>
    <row r="8" ht="26.25" customHeight="1" spans="1:31">
      <c r="A8" s="8"/>
      <c r="B8" s="15"/>
      <c r="C8" s="16"/>
      <c r="D8" s="16"/>
      <c r="E8" s="16"/>
      <c r="F8" s="17"/>
      <c r="G8" s="8"/>
      <c r="H8" s="8" t="s">
        <v>478</v>
      </c>
      <c r="I8" s="8" t="s">
        <v>479</v>
      </c>
      <c r="J8" s="8" t="s">
        <v>480</v>
      </c>
      <c r="K8" s="8" t="s">
        <v>203</v>
      </c>
      <c r="L8" s="8"/>
      <c r="M8" s="8" t="s">
        <v>478</v>
      </c>
      <c r="N8" s="8" t="s">
        <v>479</v>
      </c>
      <c r="O8" s="8" t="s">
        <v>480</v>
      </c>
      <c r="P8" s="8" t="s">
        <v>203</v>
      </c>
      <c r="Q8" s="8"/>
      <c r="R8" s="8" t="s">
        <v>478</v>
      </c>
      <c r="S8" s="8" t="s">
        <v>479</v>
      </c>
      <c r="T8" s="8" t="s">
        <v>480</v>
      </c>
      <c r="U8" s="8" t="s">
        <v>203</v>
      </c>
      <c r="V8" s="8"/>
      <c r="W8" s="8" t="s">
        <v>478</v>
      </c>
      <c r="X8" s="8" t="s">
        <v>479</v>
      </c>
      <c r="Y8" s="8" t="s">
        <v>480</v>
      </c>
      <c r="Z8" s="8" t="s">
        <v>203</v>
      </c>
      <c r="AA8" s="8"/>
      <c r="AB8" s="8" t="s">
        <v>478</v>
      </c>
      <c r="AC8" s="8" t="s">
        <v>479</v>
      </c>
      <c r="AD8" s="8" t="s">
        <v>480</v>
      </c>
      <c r="AE8" s="8" t="s">
        <v>203</v>
      </c>
    </row>
    <row r="9" ht="18.75" customHeight="1" spans="1:31">
      <c r="A9" s="8">
        <v>1</v>
      </c>
      <c r="B9" s="8">
        <v>2</v>
      </c>
      <c r="C9" s="8"/>
      <c r="D9" s="8"/>
      <c r="E9" s="8"/>
      <c r="F9" s="8"/>
      <c r="G9" s="8">
        <v>3</v>
      </c>
      <c r="H9" s="8">
        <v>4</v>
      </c>
      <c r="I9" s="8">
        <v>5</v>
      </c>
      <c r="J9" s="8">
        <v>6</v>
      </c>
      <c r="K9" s="8">
        <v>7</v>
      </c>
      <c r="L9" s="8">
        <v>8</v>
      </c>
      <c r="M9" s="8">
        <v>9</v>
      </c>
      <c r="N9" s="8">
        <v>10</v>
      </c>
      <c r="O9" s="8">
        <v>11</v>
      </c>
      <c r="P9" s="8">
        <v>12</v>
      </c>
      <c r="Q9" s="8">
        <v>13</v>
      </c>
      <c r="R9" s="8">
        <v>14</v>
      </c>
      <c r="S9" s="8">
        <v>15</v>
      </c>
      <c r="T9" s="8">
        <v>16</v>
      </c>
      <c r="U9" s="8">
        <v>17</v>
      </c>
      <c r="V9" s="57">
        <v>18</v>
      </c>
      <c r="W9" s="57">
        <v>19</v>
      </c>
      <c r="X9" s="57">
        <v>20</v>
      </c>
      <c r="Y9" s="57">
        <v>21</v>
      </c>
      <c r="Z9" s="57">
        <v>22</v>
      </c>
      <c r="AA9" s="57">
        <v>23</v>
      </c>
      <c r="AB9" s="57">
        <v>24</v>
      </c>
      <c r="AC9" s="57">
        <v>25</v>
      </c>
      <c r="AD9" s="57">
        <v>26</v>
      </c>
      <c r="AE9" s="57">
        <v>27</v>
      </c>
    </row>
    <row r="10" s="1" customFormat="1" ht="21.75" customHeight="1" spans="1:31">
      <c r="A10" s="18">
        <v>1</v>
      </c>
      <c r="B10" s="19" t="s">
        <v>444</v>
      </c>
      <c r="C10" s="20"/>
      <c r="D10" s="20"/>
      <c r="E10" s="20"/>
      <c r="F10" s="21"/>
      <c r="G10" s="22">
        <f t="shared" ref="G10:G15" si="0">SUM(H10,I10,J10,K10)</f>
        <v>0</v>
      </c>
      <c r="H10" s="23"/>
      <c r="I10" s="23"/>
      <c r="J10" s="23"/>
      <c r="K10" s="23"/>
      <c r="L10" s="22">
        <f t="shared" ref="L10:L15" si="1">SUM(M10,N10,O10,P10)</f>
        <v>0</v>
      </c>
      <c r="M10" s="23"/>
      <c r="N10" s="23"/>
      <c r="O10" s="23"/>
      <c r="P10" s="23"/>
      <c r="Q10" s="22">
        <f t="shared" ref="Q10:Q15" si="2">SUM(R10,S10,T10,U10)</f>
        <v>0</v>
      </c>
      <c r="R10" s="23"/>
      <c r="S10" s="23"/>
      <c r="T10" s="23"/>
      <c r="U10" s="23"/>
      <c r="V10" s="22">
        <f t="shared" ref="V10:V15" si="3">SUM(W10,X10,Y10,Z10)</f>
        <v>0</v>
      </c>
      <c r="W10" s="23"/>
      <c r="X10" s="23"/>
      <c r="Y10" s="23"/>
      <c r="Z10" s="23"/>
      <c r="AA10" s="66">
        <f t="shared" ref="AA10:AA16" si="4">SUM(AB10,AC10,AD10,AE10)</f>
        <v>0</v>
      </c>
      <c r="AB10" s="22">
        <f t="shared" ref="AB10:AE15" si="5">SUM(H10,M10,R10,W10)</f>
        <v>0</v>
      </c>
      <c r="AC10" s="22">
        <f t="shared" si="5"/>
        <v>0</v>
      </c>
      <c r="AD10" s="22">
        <f t="shared" si="5"/>
        <v>0</v>
      </c>
      <c r="AE10" s="22">
        <f t="shared" si="5"/>
        <v>0</v>
      </c>
    </row>
    <row r="11" ht="21.75" customHeight="1" spans="1:31">
      <c r="A11" s="18">
        <v>2</v>
      </c>
      <c r="B11" s="19" t="s">
        <v>481</v>
      </c>
      <c r="C11" s="20"/>
      <c r="D11" s="20"/>
      <c r="E11" s="20"/>
      <c r="F11" s="21"/>
      <c r="G11" s="22">
        <f t="shared" si="0"/>
        <v>0</v>
      </c>
      <c r="H11" s="23"/>
      <c r="I11" s="23"/>
      <c r="J11" s="23"/>
      <c r="K11" s="23"/>
      <c r="L11" s="22">
        <f t="shared" si="1"/>
        <v>0</v>
      </c>
      <c r="M11" s="23"/>
      <c r="N11" s="23"/>
      <c r="O11" s="23"/>
      <c r="P11" s="23"/>
      <c r="Q11" s="22">
        <f t="shared" si="2"/>
        <v>0</v>
      </c>
      <c r="R11" s="23"/>
      <c r="S11" s="23"/>
      <c r="T11" s="23"/>
      <c r="U11" s="23"/>
      <c r="V11" s="22">
        <f t="shared" si="3"/>
        <v>0</v>
      </c>
      <c r="W11" s="23"/>
      <c r="X11" s="23"/>
      <c r="Y11" s="23"/>
      <c r="Z11" s="23"/>
      <c r="AA11" s="66">
        <f t="shared" si="4"/>
        <v>0</v>
      </c>
      <c r="AB11" s="22">
        <f t="shared" si="5"/>
        <v>0</v>
      </c>
      <c r="AC11" s="22">
        <f t="shared" si="5"/>
        <v>0</v>
      </c>
      <c r="AD11" s="22">
        <f t="shared" si="5"/>
        <v>0</v>
      </c>
      <c r="AE11" s="22">
        <f t="shared" si="5"/>
        <v>0</v>
      </c>
    </row>
    <row r="12" ht="39.75" customHeight="1" spans="1:31">
      <c r="A12" s="18">
        <v>3</v>
      </c>
      <c r="B12" s="19" t="s">
        <v>482</v>
      </c>
      <c r="C12" s="20"/>
      <c r="D12" s="20"/>
      <c r="E12" s="20"/>
      <c r="F12" s="21"/>
      <c r="G12" s="22">
        <f t="shared" si="0"/>
        <v>0</v>
      </c>
      <c r="H12" s="23"/>
      <c r="I12" s="23"/>
      <c r="J12" s="23"/>
      <c r="K12" s="23"/>
      <c r="L12" s="22">
        <f t="shared" si="1"/>
        <v>0</v>
      </c>
      <c r="M12" s="23"/>
      <c r="N12" s="23"/>
      <c r="O12" s="23"/>
      <c r="P12" s="23"/>
      <c r="Q12" s="22">
        <f t="shared" si="2"/>
        <v>50</v>
      </c>
      <c r="R12" s="23">
        <v>20</v>
      </c>
      <c r="S12" s="23">
        <v>30</v>
      </c>
      <c r="T12" s="23"/>
      <c r="U12" s="23"/>
      <c r="V12" s="22">
        <f t="shared" si="3"/>
        <v>0</v>
      </c>
      <c r="W12" s="23"/>
      <c r="X12" s="23"/>
      <c r="Y12" s="23"/>
      <c r="Z12" s="23"/>
      <c r="AA12" s="66">
        <f t="shared" si="4"/>
        <v>50</v>
      </c>
      <c r="AB12" s="22">
        <f t="shared" si="5"/>
        <v>20</v>
      </c>
      <c r="AC12" s="22">
        <f t="shared" si="5"/>
        <v>30</v>
      </c>
      <c r="AD12" s="22">
        <f t="shared" si="5"/>
        <v>0</v>
      </c>
      <c r="AE12" s="22">
        <f t="shared" si="5"/>
        <v>0</v>
      </c>
    </row>
    <row r="13" ht="46.5" customHeight="1" spans="1:31">
      <c r="A13" s="18">
        <v>4</v>
      </c>
      <c r="B13" s="19" t="s">
        <v>483</v>
      </c>
      <c r="C13" s="20"/>
      <c r="D13" s="20"/>
      <c r="E13" s="20"/>
      <c r="F13" s="21"/>
      <c r="G13" s="22">
        <f t="shared" si="0"/>
        <v>0</v>
      </c>
      <c r="H13" s="23"/>
      <c r="I13" s="23"/>
      <c r="J13" s="23"/>
      <c r="K13" s="23"/>
      <c r="L13" s="22">
        <f t="shared" si="1"/>
        <v>0</v>
      </c>
      <c r="M13" s="23"/>
      <c r="N13" s="23"/>
      <c r="O13" s="23"/>
      <c r="P13" s="23"/>
      <c r="Q13" s="22">
        <f t="shared" si="2"/>
        <v>100</v>
      </c>
      <c r="R13" s="23"/>
      <c r="S13" s="23">
        <v>40</v>
      </c>
      <c r="T13" s="23">
        <v>40</v>
      </c>
      <c r="U13" s="23">
        <v>20</v>
      </c>
      <c r="V13" s="22">
        <f t="shared" si="3"/>
        <v>0</v>
      </c>
      <c r="W13" s="23"/>
      <c r="X13" s="23"/>
      <c r="Y13" s="23"/>
      <c r="Z13" s="23"/>
      <c r="AA13" s="66">
        <f t="shared" si="4"/>
        <v>100</v>
      </c>
      <c r="AB13" s="22">
        <f t="shared" si="5"/>
        <v>0</v>
      </c>
      <c r="AC13" s="22">
        <f t="shared" si="5"/>
        <v>40</v>
      </c>
      <c r="AD13" s="22">
        <f t="shared" si="5"/>
        <v>40</v>
      </c>
      <c r="AE13" s="22">
        <f t="shared" si="5"/>
        <v>20</v>
      </c>
    </row>
    <row r="14" ht="39.75" customHeight="1" spans="1:31">
      <c r="A14" s="18">
        <v>5</v>
      </c>
      <c r="B14" s="19" t="s">
        <v>484</v>
      </c>
      <c r="C14" s="20"/>
      <c r="D14" s="20"/>
      <c r="E14" s="20"/>
      <c r="F14" s="21"/>
      <c r="G14" s="22">
        <f t="shared" si="0"/>
        <v>0</v>
      </c>
      <c r="H14" s="23"/>
      <c r="I14" s="23"/>
      <c r="J14" s="23"/>
      <c r="K14" s="23"/>
      <c r="L14" s="22">
        <f t="shared" si="1"/>
        <v>0</v>
      </c>
      <c r="M14" s="23"/>
      <c r="N14" s="23"/>
      <c r="O14" s="23"/>
      <c r="P14" s="23"/>
      <c r="Q14" s="22">
        <f t="shared" si="2"/>
        <v>0</v>
      </c>
      <c r="R14" s="23"/>
      <c r="S14" s="23"/>
      <c r="T14" s="23"/>
      <c r="U14" s="23"/>
      <c r="V14" s="22">
        <f t="shared" si="3"/>
        <v>0</v>
      </c>
      <c r="W14" s="23"/>
      <c r="X14" s="23"/>
      <c r="Y14" s="23"/>
      <c r="Z14" s="23"/>
      <c r="AA14" s="66">
        <f t="shared" si="4"/>
        <v>0</v>
      </c>
      <c r="AB14" s="22">
        <f t="shared" si="5"/>
        <v>0</v>
      </c>
      <c r="AC14" s="22">
        <f t="shared" si="5"/>
        <v>0</v>
      </c>
      <c r="AD14" s="22">
        <f t="shared" si="5"/>
        <v>0</v>
      </c>
      <c r="AE14" s="22">
        <f t="shared" si="5"/>
        <v>0</v>
      </c>
    </row>
    <row r="15" ht="21.75" customHeight="1" spans="1:31">
      <c r="A15" s="18">
        <v>6</v>
      </c>
      <c r="B15" s="19" t="s">
        <v>450</v>
      </c>
      <c r="C15" s="20"/>
      <c r="D15" s="20"/>
      <c r="E15" s="20"/>
      <c r="F15" s="21"/>
      <c r="G15" s="22">
        <f t="shared" si="0"/>
        <v>0</v>
      </c>
      <c r="H15" s="23"/>
      <c r="I15" s="23"/>
      <c r="J15" s="23"/>
      <c r="K15" s="23"/>
      <c r="L15" s="22">
        <f t="shared" si="1"/>
        <v>0</v>
      </c>
      <c r="M15" s="23"/>
      <c r="N15" s="23"/>
      <c r="O15" s="23"/>
      <c r="P15" s="23"/>
      <c r="Q15" s="22">
        <f t="shared" si="2"/>
        <v>0</v>
      </c>
      <c r="R15" s="23"/>
      <c r="S15" s="23"/>
      <c r="T15" s="23"/>
      <c r="U15" s="23"/>
      <c r="V15" s="22">
        <f t="shared" si="3"/>
        <v>0</v>
      </c>
      <c r="W15" s="23"/>
      <c r="X15" s="23"/>
      <c r="Y15" s="23"/>
      <c r="Z15" s="23"/>
      <c r="AA15" s="66">
        <f t="shared" si="4"/>
        <v>0</v>
      </c>
      <c r="AB15" s="22">
        <f t="shared" si="5"/>
        <v>0</v>
      </c>
      <c r="AC15" s="22">
        <f t="shared" si="5"/>
        <v>0</v>
      </c>
      <c r="AD15" s="22">
        <f t="shared" si="5"/>
        <v>0</v>
      </c>
      <c r="AE15" s="22">
        <f t="shared" si="5"/>
        <v>0</v>
      </c>
    </row>
    <row r="16" ht="21.75" customHeight="1" spans="1:31">
      <c r="A16" s="24" t="s">
        <v>194</v>
      </c>
      <c r="B16" s="25"/>
      <c r="C16" s="25"/>
      <c r="D16" s="25"/>
      <c r="E16" s="25"/>
      <c r="F16" s="26"/>
      <c r="G16" s="27">
        <f t="shared" ref="G16:AE16" si="6">SUM(G10:G15)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  <c r="L16" s="27">
        <f t="shared" si="6"/>
        <v>0</v>
      </c>
      <c r="M16" s="27">
        <f t="shared" si="6"/>
        <v>0</v>
      </c>
      <c r="N16" s="27">
        <f t="shared" si="6"/>
        <v>0</v>
      </c>
      <c r="O16" s="27">
        <f t="shared" si="6"/>
        <v>0</v>
      </c>
      <c r="P16" s="27">
        <f t="shared" si="6"/>
        <v>0</v>
      </c>
      <c r="Q16" s="27">
        <f t="shared" si="6"/>
        <v>150</v>
      </c>
      <c r="R16" s="27">
        <f t="shared" si="6"/>
        <v>20</v>
      </c>
      <c r="S16" s="27">
        <f t="shared" si="6"/>
        <v>70</v>
      </c>
      <c r="T16" s="27">
        <f t="shared" si="6"/>
        <v>40</v>
      </c>
      <c r="U16" s="27">
        <f t="shared" si="6"/>
        <v>20</v>
      </c>
      <c r="V16" s="27">
        <f t="shared" si="6"/>
        <v>0</v>
      </c>
      <c r="W16" s="27">
        <f t="shared" si="6"/>
        <v>0</v>
      </c>
      <c r="X16" s="27">
        <f t="shared" si="6"/>
        <v>0</v>
      </c>
      <c r="Y16" s="27">
        <f t="shared" si="6"/>
        <v>0</v>
      </c>
      <c r="Z16" s="27">
        <f t="shared" si="6"/>
        <v>0</v>
      </c>
      <c r="AA16" s="66">
        <f t="shared" si="4"/>
        <v>150</v>
      </c>
      <c r="AB16" s="27">
        <f t="shared" si="6"/>
        <v>20</v>
      </c>
      <c r="AC16" s="27">
        <f t="shared" si="6"/>
        <v>70</v>
      </c>
      <c r="AD16" s="27">
        <f t="shared" si="6"/>
        <v>40</v>
      </c>
      <c r="AE16" s="27">
        <f t="shared" si="6"/>
        <v>20</v>
      </c>
    </row>
    <row r="17" ht="21.75" customHeight="1" spans="1:31">
      <c r="A17" s="28" t="s">
        <v>485</v>
      </c>
      <c r="B17" s="29"/>
      <c r="C17" s="29"/>
      <c r="D17" s="29"/>
      <c r="E17" s="29"/>
      <c r="F17" s="30"/>
      <c r="G17" s="27">
        <f>G16/AA16*100</f>
        <v>0</v>
      </c>
      <c r="H17" s="31"/>
      <c r="I17" s="31"/>
      <c r="J17" s="31"/>
      <c r="K17" s="31"/>
      <c r="L17" s="27">
        <f>L16/AA16*100</f>
        <v>0</v>
      </c>
      <c r="M17" s="31"/>
      <c r="N17" s="31"/>
      <c r="O17" s="31"/>
      <c r="P17" s="31"/>
      <c r="Q17" s="27">
        <f>Q16/AA16*100</f>
        <v>100</v>
      </c>
      <c r="R17" s="31"/>
      <c r="S17" s="31"/>
      <c r="T17" s="31"/>
      <c r="U17" s="31"/>
      <c r="V17" s="27">
        <f>V16/AA16*100</f>
        <v>0</v>
      </c>
      <c r="W17" s="58"/>
      <c r="X17" s="58"/>
      <c r="Y17" s="58"/>
      <c r="Z17" s="58"/>
      <c r="AA17" s="27">
        <f>SUM(G17,L17,Q17,V17)</f>
        <v>100</v>
      </c>
      <c r="AB17" s="58"/>
      <c r="AC17" s="58"/>
      <c r="AD17" s="58"/>
      <c r="AE17" s="58"/>
    </row>
    <row r="18" ht="20.25" customHeight="1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ht="20.25" customHeight="1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ht="20.25" customHeight="1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ht="20.25" customHeight="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ht="20.25" customHeight="1" spans="1:31">
      <c r="A22" s="5" t="s">
        <v>486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ht="20.25" customHeight="1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ht="20.25" customHeight="1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67" t="s">
        <v>440</v>
      </c>
      <c r="AE24" s="67"/>
    </row>
    <row r="25" ht="20.25" customHeight="1" spans="1:31">
      <c r="A25" s="32" t="s">
        <v>470</v>
      </c>
      <c r="B25" s="33" t="s">
        <v>487</v>
      </c>
      <c r="C25" s="33" t="s">
        <v>488</v>
      </c>
      <c r="D25" s="33"/>
      <c r="E25" s="33" t="s">
        <v>489</v>
      </c>
      <c r="F25" s="33"/>
      <c r="G25" s="33" t="s">
        <v>490</v>
      </c>
      <c r="H25" s="33"/>
      <c r="I25" s="33" t="s">
        <v>491</v>
      </c>
      <c r="J25" s="33"/>
      <c r="K25" s="33" t="s">
        <v>492</v>
      </c>
      <c r="L25" s="33"/>
      <c r="M25" s="33"/>
      <c r="N25" s="33"/>
      <c r="O25" s="33"/>
      <c r="P25" s="33"/>
      <c r="Q25" s="33"/>
      <c r="R25" s="33"/>
      <c r="S25" s="33"/>
      <c r="T25" s="33"/>
      <c r="U25" s="59" t="s">
        <v>493</v>
      </c>
      <c r="V25" s="59"/>
      <c r="W25" s="59"/>
      <c r="X25" s="59"/>
      <c r="Y25" s="59"/>
      <c r="Z25" s="59" t="s">
        <v>494</v>
      </c>
      <c r="AA25" s="59"/>
      <c r="AB25" s="59"/>
      <c r="AC25" s="59"/>
      <c r="AD25" s="59"/>
      <c r="AE25" s="59"/>
    </row>
    <row r="26" ht="20.25" customHeight="1" spans="1:3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 t="s">
        <v>495</v>
      </c>
      <c r="L26" s="33"/>
      <c r="M26" s="33" t="s">
        <v>496</v>
      </c>
      <c r="N26" s="33"/>
      <c r="O26" s="33" t="s">
        <v>497</v>
      </c>
      <c r="P26" s="33"/>
      <c r="Q26" s="33"/>
      <c r="R26" s="33"/>
      <c r="S26" s="33"/>
      <c r="T26" s="33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ht="141" customHeight="1" spans="1:3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 t="s">
        <v>498</v>
      </c>
      <c r="P27" s="33"/>
      <c r="Q27" s="33" t="s">
        <v>499</v>
      </c>
      <c r="R27" s="33"/>
      <c r="S27" s="33" t="s">
        <v>500</v>
      </c>
      <c r="T27" s="33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ht="20.25" customHeight="1" spans="1:31">
      <c r="A28" s="32">
        <v>1</v>
      </c>
      <c r="B28" s="33">
        <v>2</v>
      </c>
      <c r="C28" s="33">
        <v>3</v>
      </c>
      <c r="D28" s="33"/>
      <c r="E28" s="33">
        <v>4</v>
      </c>
      <c r="F28" s="33"/>
      <c r="G28" s="33">
        <v>5</v>
      </c>
      <c r="H28" s="33"/>
      <c r="I28" s="33">
        <v>6</v>
      </c>
      <c r="J28" s="33"/>
      <c r="K28" s="47">
        <v>7</v>
      </c>
      <c r="L28" s="48"/>
      <c r="M28" s="47">
        <v>8</v>
      </c>
      <c r="N28" s="48"/>
      <c r="O28" s="33">
        <v>9</v>
      </c>
      <c r="P28" s="33"/>
      <c r="Q28" s="32">
        <v>10</v>
      </c>
      <c r="R28" s="32"/>
      <c r="S28" s="33">
        <v>11</v>
      </c>
      <c r="T28" s="33"/>
      <c r="U28" s="33">
        <v>12</v>
      </c>
      <c r="V28" s="33"/>
      <c r="W28" s="33"/>
      <c r="X28" s="33"/>
      <c r="Y28" s="33"/>
      <c r="Z28" s="33">
        <v>13</v>
      </c>
      <c r="AA28" s="33"/>
      <c r="AB28" s="33"/>
      <c r="AC28" s="33"/>
      <c r="AD28" s="33"/>
      <c r="AE28" s="33"/>
    </row>
    <row r="29" ht="20.25" customHeight="1" spans="1:31">
      <c r="A29" s="34"/>
      <c r="B29" s="35"/>
      <c r="C29" s="34"/>
      <c r="D29" s="34"/>
      <c r="E29" s="36"/>
      <c r="F29" s="36"/>
      <c r="G29" s="36"/>
      <c r="H29" s="36"/>
      <c r="I29" s="36"/>
      <c r="J29" s="36"/>
      <c r="K29" s="49"/>
      <c r="L29" s="50"/>
      <c r="M29" s="51">
        <f>SUM(O29,Q29,S29)</f>
        <v>0</v>
      </c>
      <c r="N29" s="52"/>
      <c r="O29" s="36"/>
      <c r="P29" s="36"/>
      <c r="Q29" s="36"/>
      <c r="R29" s="36"/>
      <c r="S29" s="36"/>
      <c r="T29" s="36"/>
      <c r="U29" s="60"/>
      <c r="V29" s="60"/>
      <c r="W29" s="60"/>
      <c r="X29" s="60"/>
      <c r="Y29" s="60"/>
      <c r="Z29" s="68"/>
      <c r="AA29" s="68"/>
      <c r="AB29" s="68"/>
      <c r="AC29" s="68"/>
      <c r="AD29" s="68"/>
      <c r="AE29" s="68"/>
    </row>
    <row r="30" ht="20.25" customHeight="1" spans="1:31">
      <c r="A30" s="34"/>
      <c r="B30" s="35"/>
      <c r="C30" s="34"/>
      <c r="D30" s="34"/>
      <c r="E30" s="36"/>
      <c r="F30" s="36"/>
      <c r="G30" s="36"/>
      <c r="H30" s="36"/>
      <c r="I30" s="36"/>
      <c r="J30" s="36"/>
      <c r="K30" s="49"/>
      <c r="L30" s="50"/>
      <c r="M30" s="51">
        <f t="shared" ref="M30:M35" si="7">SUM(O30,Q30,S30)</f>
        <v>0</v>
      </c>
      <c r="N30" s="52"/>
      <c r="O30" s="36"/>
      <c r="P30" s="36"/>
      <c r="Q30" s="36"/>
      <c r="R30" s="36"/>
      <c r="S30" s="36"/>
      <c r="T30" s="36"/>
      <c r="U30" s="60"/>
      <c r="V30" s="60"/>
      <c r="W30" s="60"/>
      <c r="X30" s="60"/>
      <c r="Y30" s="60"/>
      <c r="Z30" s="68"/>
      <c r="AA30" s="68"/>
      <c r="AB30" s="68"/>
      <c r="AC30" s="68"/>
      <c r="AD30" s="68"/>
      <c r="AE30" s="68"/>
    </row>
    <row r="31" ht="20.25" customHeight="1" spans="1:31">
      <c r="A31" s="34"/>
      <c r="B31" s="35"/>
      <c r="C31" s="34"/>
      <c r="D31" s="34"/>
      <c r="E31" s="36"/>
      <c r="F31" s="36"/>
      <c r="G31" s="36"/>
      <c r="H31" s="36"/>
      <c r="I31" s="36"/>
      <c r="J31" s="36"/>
      <c r="K31" s="49"/>
      <c r="L31" s="50"/>
      <c r="M31" s="51">
        <f t="shared" si="7"/>
        <v>0</v>
      </c>
      <c r="N31" s="52"/>
      <c r="O31" s="36"/>
      <c r="P31" s="36"/>
      <c r="Q31" s="36"/>
      <c r="R31" s="36"/>
      <c r="S31" s="36"/>
      <c r="T31" s="36"/>
      <c r="U31" s="60"/>
      <c r="V31" s="60"/>
      <c r="W31" s="60"/>
      <c r="X31" s="60"/>
      <c r="Y31" s="60"/>
      <c r="Z31" s="68"/>
      <c r="AA31" s="68"/>
      <c r="AB31" s="68"/>
      <c r="AC31" s="68"/>
      <c r="AD31" s="68"/>
      <c r="AE31" s="68"/>
    </row>
    <row r="32" ht="20.25" customHeight="1" spans="1:31">
      <c r="A32" s="34"/>
      <c r="B32" s="35"/>
      <c r="C32" s="34"/>
      <c r="D32" s="34"/>
      <c r="E32" s="36"/>
      <c r="F32" s="36"/>
      <c r="G32" s="36"/>
      <c r="H32" s="36"/>
      <c r="I32" s="36"/>
      <c r="J32" s="36"/>
      <c r="K32" s="49"/>
      <c r="L32" s="50"/>
      <c r="M32" s="51">
        <f t="shared" si="7"/>
        <v>0</v>
      </c>
      <c r="N32" s="52"/>
      <c r="O32" s="36"/>
      <c r="P32" s="36"/>
      <c r="Q32" s="36"/>
      <c r="R32" s="36"/>
      <c r="S32" s="36"/>
      <c r="T32" s="36"/>
      <c r="U32" s="60"/>
      <c r="V32" s="60"/>
      <c r="W32" s="60"/>
      <c r="X32" s="60"/>
      <c r="Y32" s="60"/>
      <c r="Z32" s="68"/>
      <c r="AA32" s="68"/>
      <c r="AB32" s="68"/>
      <c r="AC32" s="68"/>
      <c r="AD32" s="68"/>
      <c r="AE32" s="68"/>
    </row>
    <row r="33" ht="20.25" customHeight="1" spans="1:31">
      <c r="A33" s="34"/>
      <c r="B33" s="35"/>
      <c r="C33" s="34"/>
      <c r="D33" s="34"/>
      <c r="E33" s="36"/>
      <c r="F33" s="36"/>
      <c r="G33" s="36"/>
      <c r="H33" s="36"/>
      <c r="I33" s="36"/>
      <c r="J33" s="36"/>
      <c r="K33" s="49"/>
      <c r="L33" s="50"/>
      <c r="M33" s="51">
        <f t="shared" si="7"/>
        <v>0</v>
      </c>
      <c r="N33" s="52"/>
      <c r="O33" s="36"/>
      <c r="P33" s="36"/>
      <c r="Q33" s="36"/>
      <c r="R33" s="36"/>
      <c r="S33" s="36"/>
      <c r="T33" s="36"/>
      <c r="U33" s="60"/>
      <c r="V33" s="60"/>
      <c r="W33" s="60"/>
      <c r="X33" s="60"/>
      <c r="Y33" s="60"/>
      <c r="Z33" s="68"/>
      <c r="AA33" s="68"/>
      <c r="AB33" s="68"/>
      <c r="AC33" s="68"/>
      <c r="AD33" s="68"/>
      <c r="AE33" s="68"/>
    </row>
    <row r="34" ht="20.25" customHeight="1" spans="1:31">
      <c r="A34" s="34"/>
      <c r="B34" s="35"/>
      <c r="C34" s="34"/>
      <c r="D34" s="34"/>
      <c r="E34" s="36"/>
      <c r="F34" s="36"/>
      <c r="G34" s="36"/>
      <c r="H34" s="36"/>
      <c r="I34" s="36"/>
      <c r="J34" s="36"/>
      <c r="K34" s="49"/>
      <c r="L34" s="50"/>
      <c r="M34" s="51">
        <f t="shared" si="7"/>
        <v>0</v>
      </c>
      <c r="N34" s="52"/>
      <c r="O34" s="36"/>
      <c r="P34" s="36"/>
      <c r="Q34" s="36"/>
      <c r="R34" s="36"/>
      <c r="S34" s="36"/>
      <c r="T34" s="36"/>
      <c r="U34" s="60"/>
      <c r="V34" s="60"/>
      <c r="W34" s="60"/>
      <c r="X34" s="60"/>
      <c r="Y34" s="60"/>
      <c r="Z34" s="68"/>
      <c r="AA34" s="68"/>
      <c r="AB34" s="68"/>
      <c r="AC34" s="68"/>
      <c r="AD34" s="68"/>
      <c r="AE34" s="68"/>
    </row>
    <row r="35" ht="20.25" customHeight="1" spans="1:31">
      <c r="A35" s="34"/>
      <c r="B35" s="35"/>
      <c r="C35" s="34"/>
      <c r="D35" s="34"/>
      <c r="E35" s="36"/>
      <c r="F35" s="36"/>
      <c r="G35" s="36"/>
      <c r="H35" s="36"/>
      <c r="I35" s="36"/>
      <c r="J35" s="36"/>
      <c r="K35" s="49"/>
      <c r="L35" s="50"/>
      <c r="M35" s="51">
        <f t="shared" si="7"/>
        <v>0</v>
      </c>
      <c r="N35" s="52"/>
      <c r="O35" s="36"/>
      <c r="P35" s="36"/>
      <c r="Q35" s="36"/>
      <c r="R35" s="36"/>
      <c r="S35" s="36"/>
      <c r="T35" s="36"/>
      <c r="U35" s="60"/>
      <c r="V35" s="60"/>
      <c r="W35" s="60"/>
      <c r="X35" s="60"/>
      <c r="Y35" s="60"/>
      <c r="Z35" s="68"/>
      <c r="AA35" s="68"/>
      <c r="AB35" s="68"/>
      <c r="AC35" s="68"/>
      <c r="AD35" s="68"/>
      <c r="AE35" s="68"/>
    </row>
    <row r="36" ht="20.25" customHeight="1" spans="1:31">
      <c r="A36" s="37" t="s">
        <v>194</v>
      </c>
      <c r="B36" s="38"/>
      <c r="C36" s="38"/>
      <c r="D36" s="39"/>
      <c r="E36" s="27">
        <f>SUM(E29:E35)</f>
        <v>0</v>
      </c>
      <c r="F36" s="27"/>
      <c r="G36" s="27">
        <f>SUM(G29:G35)</f>
        <v>0</v>
      </c>
      <c r="H36" s="27"/>
      <c r="I36" s="27">
        <f>SUM(I29:I35)</f>
        <v>0</v>
      </c>
      <c r="J36" s="27"/>
      <c r="K36" s="27">
        <f>SUM(K29:K35)</f>
        <v>0</v>
      </c>
      <c r="L36" s="27"/>
      <c r="M36" s="27">
        <f>SUM(M29:M35)</f>
        <v>0</v>
      </c>
      <c r="N36" s="27"/>
      <c r="O36" s="27">
        <f>SUM(O29:O35)</f>
        <v>0</v>
      </c>
      <c r="P36" s="27"/>
      <c r="Q36" s="27">
        <f>SUM(Q29:Q35)</f>
        <v>0</v>
      </c>
      <c r="R36" s="27"/>
      <c r="S36" s="27">
        <f>SUM(S29:S35)</f>
        <v>0</v>
      </c>
      <c r="T36" s="27"/>
      <c r="U36" s="61"/>
      <c r="V36" s="61"/>
      <c r="W36" s="61"/>
      <c r="X36" s="61"/>
      <c r="Y36" s="61"/>
      <c r="Z36" s="69"/>
      <c r="AA36" s="69"/>
      <c r="AB36" s="69"/>
      <c r="AC36" s="69"/>
      <c r="AD36" s="69"/>
      <c r="AE36" s="69"/>
    </row>
    <row r="37" s="2" customFormat="1" ht="20.25" customHeight="1" spans="1:31">
      <c r="A37" s="40"/>
      <c r="B37" s="40"/>
      <c r="C37" s="40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62"/>
      <c r="V37" s="62"/>
      <c r="W37" s="62"/>
      <c r="X37" s="62"/>
      <c r="Y37" s="62"/>
      <c r="Z37" s="70"/>
      <c r="AA37" s="70"/>
      <c r="AB37" s="70"/>
      <c r="AC37" s="70"/>
      <c r="AD37" s="70"/>
      <c r="AE37" s="70"/>
    </row>
    <row r="38" s="2" customFormat="1" ht="20.25" customHeight="1" spans="1:31">
      <c r="A38" s="40"/>
      <c r="B38" s="40"/>
      <c r="C38" s="40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62"/>
      <c r="V38" s="62"/>
      <c r="W38" s="62"/>
      <c r="X38" s="62"/>
      <c r="Y38" s="62"/>
      <c r="Z38" s="70"/>
      <c r="AA38" s="70"/>
      <c r="AB38" s="70"/>
      <c r="AC38" s="70"/>
      <c r="AD38" s="70"/>
      <c r="AE38" s="70"/>
    </row>
    <row r="39" s="2" customFormat="1" ht="20.25" customHeight="1" spans="1:31">
      <c r="A39" s="40"/>
      <c r="B39" s="40"/>
      <c r="C39" s="40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62"/>
      <c r="V39" s="62"/>
      <c r="W39" s="62"/>
      <c r="X39" s="62"/>
      <c r="Y39" s="62"/>
      <c r="Z39" s="70"/>
      <c r="AA39" s="70"/>
      <c r="AB39" s="70"/>
      <c r="AC39" s="70"/>
      <c r="AD39" s="70"/>
      <c r="AE39" s="70"/>
    </row>
    <row r="40" s="2" customFormat="1" ht="20.25" customHeight="1" spans="1:31">
      <c r="A40" s="40"/>
      <c r="B40" s="40"/>
      <c r="C40" s="40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62"/>
      <c r="V40" s="62"/>
      <c r="W40" s="62"/>
      <c r="X40" s="62"/>
      <c r="Y40" s="62"/>
      <c r="Z40" s="70"/>
      <c r="AA40" s="70"/>
      <c r="AB40" s="70"/>
      <c r="AC40" s="70"/>
      <c r="AD40" s="70"/>
      <c r="AE40" s="70"/>
    </row>
    <row r="41" ht="36" customHeight="1" spans="1:27">
      <c r="A41" s="42" t="s">
        <v>501</v>
      </c>
      <c r="B41" s="42"/>
      <c r="C41" s="42"/>
      <c r="D41" s="42"/>
      <c r="E41" s="42"/>
      <c r="F41" s="42"/>
      <c r="G41" s="1"/>
      <c r="H41" s="1"/>
      <c r="I41" s="1"/>
      <c r="J41" s="1"/>
      <c r="K41" s="1"/>
      <c r="L41" s="53" t="s">
        <v>502</v>
      </c>
      <c r="M41" s="54"/>
      <c r="N41" s="54"/>
      <c r="O41" s="54"/>
      <c r="P41" s="54"/>
      <c r="Q41" s="54"/>
      <c r="R41" s="63"/>
      <c r="S41" s="63"/>
      <c r="T41" s="63"/>
      <c r="U41" s="1"/>
      <c r="V41" s="1"/>
      <c r="W41" s="1"/>
      <c r="X41" s="1"/>
      <c r="Y41" s="1"/>
      <c r="Z41" s="1"/>
      <c r="AA41" s="71" t="s">
        <v>163</v>
      </c>
    </row>
    <row r="42" s="3" customFormat="1" ht="18.75" customHeight="1" spans="1:29">
      <c r="A42" s="43" t="s">
        <v>164</v>
      </c>
      <c r="B42" s="43"/>
      <c r="C42" s="43"/>
      <c r="D42" s="43"/>
      <c r="L42" s="55" t="s">
        <v>503</v>
      </c>
      <c r="M42" s="55"/>
      <c r="N42" s="55"/>
      <c r="O42" s="55"/>
      <c r="P42" s="55"/>
      <c r="Q42" s="55"/>
      <c r="R42" s="64"/>
      <c r="S42" s="64"/>
      <c r="T42" s="64"/>
      <c r="AA42" s="72" t="s">
        <v>326</v>
      </c>
      <c r="AB42" s="72"/>
      <c r="AC42" s="72"/>
    </row>
    <row r="43" spans="7:22"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pans="7:22"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</row>
    <row r="46" ht="13.95" spans="8:21"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</sheetData>
  <mergeCells count="148">
    <mergeCell ref="A3:AE3"/>
    <mergeCell ref="G6:K6"/>
    <mergeCell ref="L6:P6"/>
    <mergeCell ref="Q6:U6"/>
    <mergeCell ref="V6:Z6"/>
    <mergeCell ref="AA6:AE6"/>
    <mergeCell ref="H7:K7"/>
    <mergeCell ref="M7:P7"/>
    <mergeCell ref="R7:U7"/>
    <mergeCell ref="W7:Z7"/>
    <mergeCell ref="AB7:AE7"/>
    <mergeCell ref="B9:F9"/>
    <mergeCell ref="B10:F10"/>
    <mergeCell ref="B11:F11"/>
    <mergeCell ref="B12:F12"/>
    <mergeCell ref="B13:F13"/>
    <mergeCell ref="B14:F14"/>
    <mergeCell ref="B15:F15"/>
    <mergeCell ref="A16:F16"/>
    <mergeCell ref="A17:F17"/>
    <mergeCell ref="A22:AE22"/>
    <mergeCell ref="AD24:AE24"/>
    <mergeCell ref="K25:T25"/>
    <mergeCell ref="O26:T26"/>
    <mergeCell ref="O27:P27"/>
    <mergeCell ref="Q27:R27"/>
    <mergeCell ref="S27:T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Y28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Y30"/>
    <mergeCell ref="Z30:AE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Y31"/>
    <mergeCell ref="Z31:AE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Y32"/>
    <mergeCell ref="Z32:AE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Y33"/>
    <mergeCell ref="Z33:AE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Y35"/>
    <mergeCell ref="Z35:AE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Y36"/>
    <mergeCell ref="Z36:AE36"/>
    <mergeCell ref="A41:F41"/>
    <mergeCell ref="L41:Q41"/>
    <mergeCell ref="A42:D42"/>
    <mergeCell ref="L42:Q42"/>
    <mergeCell ref="AA42:AC42"/>
    <mergeCell ref="A6:A8"/>
    <mergeCell ref="A25:A27"/>
    <mergeCell ref="B25:B27"/>
    <mergeCell ref="G7:G8"/>
    <mergeCell ref="L7:L8"/>
    <mergeCell ref="Q7:Q8"/>
    <mergeCell ref="V7:V8"/>
    <mergeCell ref="AA7:AA8"/>
    <mergeCell ref="B6:F8"/>
    <mergeCell ref="C25:D27"/>
    <mergeCell ref="E25:F27"/>
    <mergeCell ref="G25:H27"/>
    <mergeCell ref="I25:J27"/>
    <mergeCell ref="U25:Y27"/>
    <mergeCell ref="Z25:AE27"/>
    <mergeCell ref="K26:L27"/>
    <mergeCell ref="M26:N27"/>
  </mergeCells>
  <pageMargins left="1.18110236220472" right="0.31496062992126" top="1.18110236220472" bottom="0.748031496062992" header="0" footer="0.31496062992126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ME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dcterms:created xsi:type="dcterms:W3CDTF">2003-03-13T16:00:00Z</dcterms:created>
  <cp:lastPrinted>2026-01-21T13:55:00Z</cp:lastPrinted>
  <dcterms:modified xsi:type="dcterms:W3CDTF">2026-01-29T09:19:47Z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FDABE04F9EF14C18A52DAF519FB3DCCE_12</vt:lpwstr>
  </property>
  <property fmtid="{D5CDD505-2E9C-101B-9397-08002B2CF9AE}" pid="3" name="KSOProductBuildVer">
    <vt:lpwstr>1049-12.2.0.23196</vt:lpwstr>
  </property>
</Properties>
</file>