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activeTab="1"/>
  </bookViews>
  <sheets>
    <sheet name="для 1-5" sheetId="2" r:id="rId1"/>
    <sheet name="для 7-14" sheetId="1" r:id="rId2"/>
    <sheet name="Дані до кошт тар 2021 без дис" sheetId="3" state="hidden" r:id="rId3"/>
    <sheet name="Будинки по поверховості" sheetId="4" state="hidden" r:id="rId4"/>
  </sheets>
  <externalReferences>
    <externalReference r:id="rId5"/>
  </externalReferences>
  <definedNames>
    <definedName name="_xlnm._FilterDatabase" localSheetId="3" hidden="1">'Будинки по поверховості'!$B$1:$C$235</definedName>
    <definedName name="_xlnm._FilterDatabase" localSheetId="2" hidden="1">'Дані до кошт тар 2021 без дис'!$A$6:$BO$240</definedName>
    <definedName name="_xlnm.Print_Area" localSheetId="0">'для 1-5'!$A$1:$H$59</definedName>
    <definedName name="_xlnm.Print_Area" localSheetId="1">'для 7-14'!$A$1:$I$59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6" i="1" l="1"/>
  <c r="H66" i="1"/>
  <c r="E66" i="1"/>
  <c r="F66" i="1"/>
  <c r="H63" i="1"/>
  <c r="F63" i="1"/>
  <c r="I15" i="1"/>
  <c r="G15" i="1"/>
  <c r="E15" i="1"/>
  <c r="H15" i="1"/>
  <c r="F15" i="1"/>
  <c r="G47" i="1"/>
  <c r="G46" i="1"/>
  <c r="H47" i="1"/>
  <c r="H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B13" i="1"/>
  <c r="A13" i="1"/>
  <c r="G5" i="1"/>
  <c r="F3" i="1"/>
  <c r="F66" i="2"/>
  <c r="F47" i="2"/>
  <c r="F46" i="2"/>
  <c r="G47" i="2"/>
  <c r="G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F30" i="2"/>
  <c r="G30" i="2"/>
  <c r="F28" i="2"/>
  <c r="F27" i="2"/>
  <c r="F26" i="2"/>
  <c r="F25" i="2"/>
  <c r="F24" i="2"/>
  <c r="F23" i="2"/>
  <c r="F22" i="2"/>
  <c r="F21" i="2"/>
  <c r="F20" i="2"/>
  <c r="F19" i="2"/>
  <c r="F18" i="2"/>
  <c r="G28" i="2"/>
  <c r="G27" i="2"/>
  <c r="G26" i="2"/>
  <c r="G25" i="2"/>
  <c r="G24" i="2"/>
  <c r="G23" i="2"/>
  <c r="G22" i="2"/>
  <c r="G21" i="2"/>
  <c r="G20" i="2"/>
  <c r="G19" i="2"/>
  <c r="G18" i="2"/>
  <c r="H15" i="2"/>
  <c r="F15" i="2"/>
  <c r="G15" i="2"/>
  <c r="B13" i="2"/>
  <c r="A13" i="2"/>
  <c r="F5" i="2"/>
  <c r="E3" i="2"/>
  <c r="BK240" i="3" l="1"/>
  <c r="BB240" i="3"/>
  <c r="AY240" i="3"/>
  <c r="AW240" i="3"/>
  <c r="AV240" i="3"/>
  <c r="AT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L240" i="3"/>
  <c r="L243" i="3" s="1"/>
  <c r="K240" i="3"/>
  <c r="K243" i="3" s="1"/>
  <c r="J240" i="3"/>
  <c r="I240" i="3"/>
  <c r="I243" i="3" s="1"/>
  <c r="G240" i="3"/>
  <c r="AS239" i="3"/>
  <c r="AZ239" i="3" s="1"/>
  <c r="BL239" i="3" s="1"/>
  <c r="AQ239" i="3"/>
  <c r="AU239" i="3" s="1"/>
  <c r="BI239" i="3" s="1"/>
  <c r="H239" i="3"/>
  <c r="A239" i="3"/>
  <c r="AS238" i="3"/>
  <c r="AZ238" i="3" s="1"/>
  <c r="AQ238" i="3"/>
  <c r="AU238" i="3" s="1"/>
  <c r="H238" i="3"/>
  <c r="A238" i="3"/>
  <c r="AS237" i="3"/>
  <c r="AZ237" i="3" s="1"/>
  <c r="BL237" i="3" s="1"/>
  <c r="AQ237" i="3"/>
  <c r="AU237" i="3" s="1"/>
  <c r="BI237" i="3" s="1"/>
  <c r="H237" i="3"/>
  <c r="A237" i="3"/>
  <c r="AS236" i="3"/>
  <c r="AZ236" i="3" s="1"/>
  <c r="AQ236" i="3"/>
  <c r="AU236" i="3" s="1"/>
  <c r="H236" i="3"/>
  <c r="BM236" i="3" s="1"/>
  <c r="A236" i="3"/>
  <c r="AS235" i="3"/>
  <c r="AZ235" i="3" s="1"/>
  <c r="BL235" i="3" s="1"/>
  <c r="AQ235" i="3"/>
  <c r="AU235" i="3" s="1"/>
  <c r="BI235" i="3" s="1"/>
  <c r="H235" i="3"/>
  <c r="A235" i="3"/>
  <c r="AS234" i="3"/>
  <c r="AZ234" i="3" s="1"/>
  <c r="AQ234" i="3"/>
  <c r="AU234" i="3" s="1"/>
  <c r="H234" i="3"/>
  <c r="BM234" i="3" s="1"/>
  <c r="A234" i="3"/>
  <c r="AS233" i="3"/>
  <c r="AZ233" i="3" s="1"/>
  <c r="BL233" i="3" s="1"/>
  <c r="AQ233" i="3"/>
  <c r="AU233" i="3" s="1"/>
  <c r="BI233" i="3" s="1"/>
  <c r="H233" i="3"/>
  <c r="A233" i="3"/>
  <c r="AS232" i="3"/>
  <c r="AZ232" i="3" s="1"/>
  <c r="AQ232" i="3"/>
  <c r="AU232" i="3" s="1"/>
  <c r="H232" i="3"/>
  <c r="BM232" i="3" s="1"/>
  <c r="A232" i="3"/>
  <c r="AS231" i="3"/>
  <c r="AZ231" i="3" s="1"/>
  <c r="BL231" i="3" s="1"/>
  <c r="AQ231" i="3"/>
  <c r="AU231" i="3" s="1"/>
  <c r="BI231" i="3" s="1"/>
  <c r="H231" i="3"/>
  <c r="A231" i="3"/>
  <c r="AS230" i="3"/>
  <c r="AZ230" i="3" s="1"/>
  <c r="AQ230" i="3"/>
  <c r="H230" i="3"/>
  <c r="BM230" i="3" s="1"/>
  <c r="A230" i="3"/>
  <c r="AU229" i="3"/>
  <c r="BI229" i="3" s="1"/>
  <c r="AS229" i="3"/>
  <c r="AZ229" i="3" s="1"/>
  <c r="AR229" i="3"/>
  <c r="AX229" i="3" s="1"/>
  <c r="BJ229" i="3" s="1"/>
  <c r="AQ229" i="3"/>
  <c r="H229" i="3"/>
  <c r="A229" i="3"/>
  <c r="BA228" i="3"/>
  <c r="AS228" i="3"/>
  <c r="AZ228" i="3" s="1"/>
  <c r="BL228" i="3" s="1"/>
  <c r="AQ228" i="3"/>
  <c r="AU228" i="3" s="1"/>
  <c r="H228" i="3"/>
  <c r="A228" i="3"/>
  <c r="AS227" i="3"/>
  <c r="AZ227" i="3" s="1"/>
  <c r="AQ227" i="3"/>
  <c r="AU227" i="3" s="1"/>
  <c r="H227" i="3"/>
  <c r="A227" i="3"/>
  <c r="AU226" i="3"/>
  <c r="BI226" i="3" s="1"/>
  <c r="AS226" i="3"/>
  <c r="AZ226" i="3" s="1"/>
  <c r="BA226" i="3" s="1"/>
  <c r="AR226" i="3"/>
  <c r="AX226" i="3" s="1"/>
  <c r="BJ226" i="3" s="1"/>
  <c r="AQ226" i="3"/>
  <c r="H226" i="3"/>
  <c r="A226" i="3"/>
  <c r="AS225" i="3"/>
  <c r="AZ225" i="3" s="1"/>
  <c r="AQ225" i="3"/>
  <c r="AU225" i="3" s="1"/>
  <c r="H225" i="3"/>
  <c r="A225" i="3"/>
  <c r="AS224" i="3"/>
  <c r="AZ224" i="3" s="1"/>
  <c r="BA224" i="3" s="1"/>
  <c r="AQ224" i="3"/>
  <c r="AU224" i="3" s="1"/>
  <c r="BI224" i="3" s="1"/>
  <c r="H224" i="3"/>
  <c r="A224" i="3"/>
  <c r="AS223" i="3"/>
  <c r="AZ223" i="3" s="1"/>
  <c r="AQ223" i="3"/>
  <c r="AU223" i="3" s="1"/>
  <c r="H223" i="3"/>
  <c r="BM223" i="3" s="1"/>
  <c r="A223" i="3"/>
  <c r="AS222" i="3"/>
  <c r="AZ222" i="3" s="1"/>
  <c r="BA222" i="3" s="1"/>
  <c r="AQ222" i="3"/>
  <c r="AU222" i="3" s="1"/>
  <c r="BI222" i="3" s="1"/>
  <c r="H222" i="3"/>
  <c r="A222" i="3"/>
  <c r="AS221" i="3"/>
  <c r="AZ221" i="3" s="1"/>
  <c r="AQ221" i="3"/>
  <c r="AU221" i="3" s="1"/>
  <c r="H221" i="3"/>
  <c r="BM221" i="3" s="1"/>
  <c r="A221" i="3"/>
  <c r="AS220" i="3"/>
  <c r="AZ220" i="3" s="1"/>
  <c r="BA220" i="3" s="1"/>
  <c r="AQ220" i="3"/>
  <c r="AU220" i="3" s="1"/>
  <c r="BI220" i="3" s="1"/>
  <c r="H220" i="3"/>
  <c r="A220" i="3"/>
  <c r="AS219" i="3"/>
  <c r="AZ219" i="3" s="1"/>
  <c r="AQ219" i="3"/>
  <c r="AU219" i="3" s="1"/>
  <c r="H219" i="3"/>
  <c r="BM219" i="3" s="1"/>
  <c r="A219" i="3"/>
  <c r="AU218" i="3"/>
  <c r="AS218" i="3"/>
  <c r="AZ218" i="3" s="1"/>
  <c r="AR218" i="3"/>
  <c r="AX218" i="3" s="1"/>
  <c r="BJ218" i="3" s="1"/>
  <c r="AQ218" i="3"/>
  <c r="H218" i="3"/>
  <c r="A218" i="3"/>
  <c r="BM217" i="3"/>
  <c r="AS217" i="3"/>
  <c r="AZ217" i="3" s="1"/>
  <c r="BL217" i="3" s="1"/>
  <c r="AQ217" i="3"/>
  <c r="H217" i="3"/>
  <c r="A217" i="3"/>
  <c r="AU216" i="3"/>
  <c r="BI216" i="3" s="1"/>
  <c r="AS216" i="3"/>
  <c r="AZ216" i="3" s="1"/>
  <c r="BA216" i="3" s="1"/>
  <c r="AR216" i="3"/>
  <c r="AX216" i="3" s="1"/>
  <c r="BJ216" i="3" s="1"/>
  <c r="AQ216" i="3"/>
  <c r="H216" i="3"/>
  <c r="A216" i="3"/>
  <c r="BM215" i="3"/>
  <c r="AS215" i="3"/>
  <c r="AZ215" i="3" s="1"/>
  <c r="AQ215" i="3"/>
  <c r="AU215" i="3" s="1"/>
  <c r="H215" i="3"/>
  <c r="A215" i="3"/>
  <c r="AU214" i="3"/>
  <c r="BI214" i="3" s="1"/>
  <c r="AS214" i="3"/>
  <c r="AZ214" i="3" s="1"/>
  <c r="BL214" i="3" s="1"/>
  <c r="AR214" i="3"/>
  <c r="AX214" i="3" s="1"/>
  <c r="BJ214" i="3" s="1"/>
  <c r="AQ214" i="3"/>
  <c r="H214" i="3"/>
  <c r="A214" i="3"/>
  <c r="BM213" i="3"/>
  <c r="AS213" i="3"/>
  <c r="AZ213" i="3" s="1"/>
  <c r="AQ213" i="3"/>
  <c r="AU213" i="3" s="1"/>
  <c r="H213" i="3"/>
  <c r="A213" i="3"/>
  <c r="AU212" i="3"/>
  <c r="BI212" i="3" s="1"/>
  <c r="AS212" i="3"/>
  <c r="AZ212" i="3" s="1"/>
  <c r="BL212" i="3" s="1"/>
  <c r="AR212" i="3"/>
  <c r="AX212" i="3" s="1"/>
  <c r="BJ212" i="3" s="1"/>
  <c r="AQ212" i="3"/>
  <c r="H212" i="3"/>
  <c r="A212" i="3"/>
  <c r="BM211" i="3"/>
  <c r="AS211" i="3"/>
  <c r="AZ211" i="3" s="1"/>
  <c r="AQ211" i="3"/>
  <c r="AU211" i="3" s="1"/>
  <c r="H211" i="3"/>
  <c r="A211" i="3"/>
  <c r="AU210" i="3"/>
  <c r="BI210" i="3" s="1"/>
  <c r="AS210" i="3"/>
  <c r="AZ210" i="3" s="1"/>
  <c r="BL210" i="3" s="1"/>
  <c r="AR210" i="3"/>
  <c r="AX210" i="3" s="1"/>
  <c r="BJ210" i="3" s="1"/>
  <c r="AQ210" i="3"/>
  <c r="H210" i="3"/>
  <c r="A210" i="3"/>
  <c r="BM209" i="3"/>
  <c r="AS209" i="3"/>
  <c r="AZ209" i="3" s="1"/>
  <c r="AQ209" i="3"/>
  <c r="AU209" i="3" s="1"/>
  <c r="H209" i="3"/>
  <c r="A209" i="3"/>
  <c r="AU208" i="3"/>
  <c r="BI208" i="3" s="1"/>
  <c r="AS208" i="3"/>
  <c r="AZ208" i="3" s="1"/>
  <c r="BL208" i="3" s="1"/>
  <c r="AR208" i="3"/>
  <c r="AX208" i="3" s="1"/>
  <c r="BJ208" i="3" s="1"/>
  <c r="AQ208" i="3"/>
  <c r="H208" i="3"/>
  <c r="A208" i="3"/>
  <c r="BM207" i="3"/>
  <c r="AS207" i="3"/>
  <c r="AZ207" i="3" s="1"/>
  <c r="AQ207" i="3"/>
  <c r="AU207" i="3" s="1"/>
  <c r="H207" i="3"/>
  <c r="A207" i="3"/>
  <c r="AU206" i="3"/>
  <c r="BI206" i="3" s="1"/>
  <c r="AS206" i="3"/>
  <c r="AZ206" i="3" s="1"/>
  <c r="BL206" i="3" s="1"/>
  <c r="AR206" i="3"/>
  <c r="AX206" i="3" s="1"/>
  <c r="BJ206" i="3" s="1"/>
  <c r="AQ206" i="3"/>
  <c r="H206" i="3"/>
  <c r="A206" i="3"/>
  <c r="AS205" i="3"/>
  <c r="AZ205" i="3" s="1"/>
  <c r="AQ205" i="3"/>
  <c r="AU205" i="3" s="1"/>
  <c r="H205" i="3"/>
  <c r="A205" i="3"/>
  <c r="AS204" i="3"/>
  <c r="AZ204" i="3" s="1"/>
  <c r="BL204" i="3" s="1"/>
  <c r="AQ204" i="3"/>
  <c r="AU204" i="3" s="1"/>
  <c r="BI204" i="3" s="1"/>
  <c r="H204" i="3"/>
  <c r="A204" i="3"/>
  <c r="AS203" i="3"/>
  <c r="AZ203" i="3" s="1"/>
  <c r="AQ203" i="3"/>
  <c r="AU203" i="3" s="1"/>
  <c r="H203" i="3"/>
  <c r="A203" i="3"/>
  <c r="AS202" i="3"/>
  <c r="AZ202" i="3" s="1"/>
  <c r="BL202" i="3" s="1"/>
  <c r="AQ202" i="3"/>
  <c r="AU202" i="3" s="1"/>
  <c r="BI202" i="3" s="1"/>
  <c r="H202" i="3"/>
  <c r="A202" i="3"/>
  <c r="AS201" i="3"/>
  <c r="AZ201" i="3" s="1"/>
  <c r="AQ201" i="3"/>
  <c r="AU201" i="3" s="1"/>
  <c r="H201" i="3"/>
  <c r="A201" i="3"/>
  <c r="AS200" i="3"/>
  <c r="AZ200" i="3" s="1"/>
  <c r="BL200" i="3" s="1"/>
  <c r="AQ200" i="3"/>
  <c r="AU200" i="3" s="1"/>
  <c r="BI200" i="3" s="1"/>
  <c r="H200" i="3"/>
  <c r="A200" i="3"/>
  <c r="AS199" i="3"/>
  <c r="AZ199" i="3" s="1"/>
  <c r="AQ199" i="3"/>
  <c r="AU199" i="3" s="1"/>
  <c r="H199" i="3"/>
  <c r="A199" i="3"/>
  <c r="AS198" i="3"/>
  <c r="AZ198" i="3" s="1"/>
  <c r="BL198" i="3" s="1"/>
  <c r="AQ198" i="3"/>
  <c r="AU198" i="3" s="1"/>
  <c r="BI198" i="3" s="1"/>
  <c r="H198" i="3"/>
  <c r="A198" i="3"/>
  <c r="AS197" i="3"/>
  <c r="AZ197" i="3" s="1"/>
  <c r="AQ197" i="3"/>
  <c r="AU197" i="3" s="1"/>
  <c r="H197" i="3"/>
  <c r="A197" i="3"/>
  <c r="AU196" i="3"/>
  <c r="AS196" i="3"/>
  <c r="AZ196" i="3" s="1"/>
  <c r="BA196" i="3" s="1"/>
  <c r="AR196" i="3"/>
  <c r="AX196" i="3" s="1"/>
  <c r="BJ196" i="3" s="1"/>
  <c r="AQ196" i="3"/>
  <c r="H196" i="3"/>
  <c r="A196" i="3"/>
  <c r="BM195" i="3"/>
  <c r="AS195" i="3"/>
  <c r="AZ195" i="3" s="1"/>
  <c r="BL195" i="3" s="1"/>
  <c r="AQ195" i="3"/>
  <c r="H195" i="3"/>
  <c r="A195" i="3"/>
  <c r="AS194" i="3"/>
  <c r="AZ194" i="3" s="1"/>
  <c r="BA194" i="3" s="1"/>
  <c r="AQ194" i="3"/>
  <c r="AU194" i="3" s="1"/>
  <c r="H194" i="3"/>
  <c r="A194" i="3"/>
  <c r="AS193" i="3"/>
  <c r="AZ193" i="3" s="1"/>
  <c r="BL193" i="3" s="1"/>
  <c r="AQ193" i="3"/>
  <c r="H193" i="3"/>
  <c r="A193" i="3"/>
  <c r="AS192" i="3"/>
  <c r="AZ192" i="3" s="1"/>
  <c r="AQ192" i="3"/>
  <c r="AU192" i="3" s="1"/>
  <c r="H192" i="3"/>
  <c r="A192" i="3"/>
  <c r="AZ191" i="3"/>
  <c r="BL191" i="3" s="1"/>
  <c r="AS191" i="3"/>
  <c r="AQ191" i="3"/>
  <c r="AU191" i="3" s="1"/>
  <c r="H191" i="3"/>
  <c r="A191" i="3"/>
  <c r="AS190" i="3"/>
  <c r="AZ190" i="3" s="1"/>
  <c r="AQ190" i="3"/>
  <c r="AU190" i="3" s="1"/>
  <c r="H190" i="3"/>
  <c r="A190" i="3"/>
  <c r="AU189" i="3"/>
  <c r="BI189" i="3" s="1"/>
  <c r="AS189" i="3"/>
  <c r="AZ189" i="3" s="1"/>
  <c r="BL189" i="3" s="1"/>
  <c r="AR189" i="3"/>
  <c r="AX189" i="3" s="1"/>
  <c r="BJ189" i="3" s="1"/>
  <c r="AQ189" i="3"/>
  <c r="H189" i="3"/>
  <c r="A189" i="3"/>
  <c r="AS188" i="3"/>
  <c r="AZ188" i="3" s="1"/>
  <c r="AQ188" i="3"/>
  <c r="AU188" i="3" s="1"/>
  <c r="H188" i="3"/>
  <c r="A188" i="3"/>
  <c r="AS187" i="3"/>
  <c r="AZ187" i="3" s="1"/>
  <c r="BL187" i="3" s="1"/>
  <c r="AQ187" i="3"/>
  <c r="AU187" i="3" s="1"/>
  <c r="BI187" i="3" s="1"/>
  <c r="H187" i="3"/>
  <c r="A187" i="3"/>
  <c r="AS186" i="3"/>
  <c r="AZ186" i="3" s="1"/>
  <c r="AQ186" i="3"/>
  <c r="AU186" i="3" s="1"/>
  <c r="H186" i="3"/>
  <c r="A186" i="3"/>
  <c r="AS185" i="3"/>
  <c r="AZ185" i="3" s="1"/>
  <c r="BL185" i="3" s="1"/>
  <c r="AQ185" i="3"/>
  <c r="AU185" i="3" s="1"/>
  <c r="BI185" i="3" s="1"/>
  <c r="H185" i="3"/>
  <c r="A185" i="3"/>
  <c r="AS184" i="3"/>
  <c r="AZ184" i="3" s="1"/>
  <c r="AQ184" i="3"/>
  <c r="AU184" i="3" s="1"/>
  <c r="H184" i="3"/>
  <c r="A184" i="3"/>
  <c r="AS183" i="3"/>
  <c r="AZ183" i="3" s="1"/>
  <c r="BL183" i="3" s="1"/>
  <c r="AQ183" i="3"/>
  <c r="AU183" i="3" s="1"/>
  <c r="BI183" i="3" s="1"/>
  <c r="H183" i="3"/>
  <c r="A183" i="3"/>
  <c r="AS182" i="3"/>
  <c r="AZ182" i="3" s="1"/>
  <c r="AQ182" i="3"/>
  <c r="AU182" i="3" s="1"/>
  <c r="H182" i="3"/>
  <c r="A182" i="3"/>
  <c r="AS181" i="3"/>
  <c r="AZ181" i="3" s="1"/>
  <c r="BL181" i="3" s="1"/>
  <c r="AQ181" i="3"/>
  <c r="AU181" i="3" s="1"/>
  <c r="BI181" i="3" s="1"/>
  <c r="H181" i="3"/>
  <c r="A181" i="3"/>
  <c r="AS180" i="3"/>
  <c r="AZ180" i="3" s="1"/>
  <c r="AQ180" i="3"/>
  <c r="AU180" i="3" s="1"/>
  <c r="H180" i="3"/>
  <c r="A180" i="3"/>
  <c r="AS179" i="3"/>
  <c r="AZ179" i="3" s="1"/>
  <c r="BL179" i="3" s="1"/>
  <c r="AQ179" i="3"/>
  <c r="AU179" i="3" s="1"/>
  <c r="BI179" i="3" s="1"/>
  <c r="H179" i="3"/>
  <c r="A179" i="3"/>
  <c r="AS178" i="3"/>
  <c r="AZ178" i="3" s="1"/>
  <c r="AQ178" i="3"/>
  <c r="AU178" i="3" s="1"/>
  <c r="H178" i="3"/>
  <c r="A178" i="3"/>
  <c r="AS177" i="3"/>
  <c r="AZ177" i="3" s="1"/>
  <c r="BL177" i="3" s="1"/>
  <c r="AQ177" i="3"/>
  <c r="AU177" i="3" s="1"/>
  <c r="BI177" i="3" s="1"/>
  <c r="H177" i="3"/>
  <c r="A177" i="3"/>
  <c r="AS176" i="3"/>
  <c r="AZ176" i="3" s="1"/>
  <c r="AQ176" i="3"/>
  <c r="AU176" i="3" s="1"/>
  <c r="H176" i="3"/>
  <c r="A176" i="3"/>
  <c r="AS175" i="3"/>
  <c r="AZ175" i="3" s="1"/>
  <c r="BL175" i="3" s="1"/>
  <c r="AQ175" i="3"/>
  <c r="AU175" i="3" s="1"/>
  <c r="BI175" i="3" s="1"/>
  <c r="H175" i="3"/>
  <c r="A175" i="3"/>
  <c r="AS174" i="3"/>
  <c r="AZ174" i="3" s="1"/>
  <c r="AQ174" i="3"/>
  <c r="AU174" i="3" s="1"/>
  <c r="H174" i="3"/>
  <c r="A174" i="3"/>
  <c r="AS173" i="3"/>
  <c r="AZ173" i="3" s="1"/>
  <c r="BL173" i="3" s="1"/>
  <c r="AQ173" i="3"/>
  <c r="AU173" i="3" s="1"/>
  <c r="BI173" i="3" s="1"/>
  <c r="H173" i="3"/>
  <c r="A173" i="3"/>
  <c r="AS172" i="3"/>
  <c r="AZ172" i="3" s="1"/>
  <c r="AQ172" i="3"/>
  <c r="AU172" i="3" s="1"/>
  <c r="H172" i="3"/>
  <c r="A172" i="3"/>
  <c r="AS171" i="3"/>
  <c r="AZ171" i="3" s="1"/>
  <c r="BL171" i="3" s="1"/>
  <c r="AQ171" i="3"/>
  <c r="AU171" i="3" s="1"/>
  <c r="BI171" i="3" s="1"/>
  <c r="H171" i="3"/>
  <c r="A171" i="3"/>
  <c r="AS170" i="3"/>
  <c r="AZ170" i="3" s="1"/>
  <c r="AQ170" i="3"/>
  <c r="AU170" i="3" s="1"/>
  <c r="H170" i="3"/>
  <c r="A170" i="3"/>
  <c r="AS169" i="3"/>
  <c r="AZ169" i="3" s="1"/>
  <c r="BL169" i="3" s="1"/>
  <c r="AQ169" i="3"/>
  <c r="AU169" i="3" s="1"/>
  <c r="BI169" i="3" s="1"/>
  <c r="H169" i="3"/>
  <c r="A169" i="3"/>
  <c r="AS168" i="3"/>
  <c r="AZ168" i="3" s="1"/>
  <c r="AQ168" i="3"/>
  <c r="AU168" i="3" s="1"/>
  <c r="H168" i="3"/>
  <c r="A168" i="3"/>
  <c r="AS167" i="3"/>
  <c r="AZ167" i="3" s="1"/>
  <c r="BL167" i="3" s="1"/>
  <c r="AQ167" i="3"/>
  <c r="AU167" i="3" s="1"/>
  <c r="BI167" i="3" s="1"/>
  <c r="H167" i="3"/>
  <c r="A167" i="3"/>
  <c r="AS166" i="3"/>
  <c r="AZ166" i="3" s="1"/>
  <c r="AQ166" i="3"/>
  <c r="AU166" i="3" s="1"/>
  <c r="H166" i="3"/>
  <c r="A166" i="3"/>
  <c r="AS165" i="3"/>
  <c r="AZ165" i="3" s="1"/>
  <c r="BL165" i="3" s="1"/>
  <c r="AQ165" i="3"/>
  <c r="AU165" i="3" s="1"/>
  <c r="BI165" i="3" s="1"/>
  <c r="H165" i="3"/>
  <c r="A165" i="3"/>
  <c r="AS164" i="3"/>
  <c r="AZ164" i="3" s="1"/>
  <c r="AQ164" i="3"/>
  <c r="AU164" i="3" s="1"/>
  <c r="H164" i="3"/>
  <c r="A164" i="3"/>
  <c r="AS163" i="3"/>
  <c r="AZ163" i="3" s="1"/>
  <c r="BL163" i="3" s="1"/>
  <c r="AQ163" i="3"/>
  <c r="AU163" i="3" s="1"/>
  <c r="H163" i="3"/>
  <c r="A163" i="3"/>
  <c r="AS162" i="3"/>
  <c r="AZ162" i="3" s="1"/>
  <c r="AQ162" i="3"/>
  <c r="AU162" i="3" s="1"/>
  <c r="H162" i="3"/>
  <c r="A162" i="3"/>
  <c r="AS161" i="3"/>
  <c r="AZ161" i="3" s="1"/>
  <c r="BL161" i="3" s="1"/>
  <c r="AQ161" i="3"/>
  <c r="AU161" i="3" s="1"/>
  <c r="BI161" i="3" s="1"/>
  <c r="H161" i="3"/>
  <c r="A161" i="3"/>
  <c r="BJ160" i="3"/>
  <c r="AU160" i="3"/>
  <c r="BI160" i="3" s="1"/>
  <c r="AS160" i="3"/>
  <c r="AZ160" i="3" s="1"/>
  <c r="AR160" i="3"/>
  <c r="AQ160" i="3"/>
  <c r="H160" i="3"/>
  <c r="A160" i="3"/>
  <c r="BJ159" i="3"/>
  <c r="AS159" i="3"/>
  <c r="AZ159" i="3" s="1"/>
  <c r="AQ159" i="3"/>
  <c r="AU159" i="3" s="1"/>
  <c r="BI159" i="3" s="1"/>
  <c r="H159" i="3"/>
  <c r="A159" i="3"/>
  <c r="BJ158" i="3"/>
  <c r="AU158" i="3"/>
  <c r="BI158" i="3" s="1"/>
  <c r="AS158" i="3"/>
  <c r="AZ158" i="3" s="1"/>
  <c r="AR158" i="3"/>
  <c r="AQ158" i="3"/>
  <c r="H158" i="3"/>
  <c r="A158" i="3"/>
  <c r="BJ157" i="3"/>
  <c r="AS157" i="3"/>
  <c r="AZ157" i="3" s="1"/>
  <c r="BL157" i="3" s="1"/>
  <c r="AQ157" i="3"/>
  <c r="AU157" i="3" s="1"/>
  <c r="H157" i="3"/>
  <c r="A157" i="3"/>
  <c r="BJ156" i="3"/>
  <c r="AS156" i="3"/>
  <c r="AZ156" i="3" s="1"/>
  <c r="BL156" i="3" s="1"/>
  <c r="AQ156" i="3"/>
  <c r="AU156" i="3" s="1"/>
  <c r="H156" i="3"/>
  <c r="A156" i="3"/>
  <c r="BJ155" i="3"/>
  <c r="AS155" i="3"/>
  <c r="AZ155" i="3" s="1"/>
  <c r="AQ155" i="3"/>
  <c r="AU155" i="3" s="1"/>
  <c r="H155" i="3"/>
  <c r="A155" i="3"/>
  <c r="BJ154" i="3"/>
  <c r="AS154" i="3"/>
  <c r="AZ154" i="3" s="1"/>
  <c r="AQ154" i="3"/>
  <c r="AU154" i="3" s="1"/>
  <c r="H154" i="3"/>
  <c r="A154" i="3"/>
  <c r="BJ153" i="3"/>
  <c r="AS153" i="3"/>
  <c r="AZ153" i="3" s="1"/>
  <c r="AQ153" i="3"/>
  <c r="AU153" i="3" s="1"/>
  <c r="H153" i="3"/>
  <c r="A153" i="3"/>
  <c r="BJ152" i="3"/>
  <c r="AS152" i="3"/>
  <c r="AZ152" i="3" s="1"/>
  <c r="AQ152" i="3"/>
  <c r="AU152" i="3" s="1"/>
  <c r="H152" i="3"/>
  <c r="A152" i="3"/>
  <c r="BJ151" i="3"/>
  <c r="AS151" i="3"/>
  <c r="AZ151" i="3" s="1"/>
  <c r="AQ151" i="3"/>
  <c r="AU151" i="3" s="1"/>
  <c r="H151" i="3"/>
  <c r="A151" i="3"/>
  <c r="BJ150" i="3"/>
  <c r="AS150" i="3"/>
  <c r="AZ150" i="3" s="1"/>
  <c r="AQ150" i="3"/>
  <c r="AU150" i="3" s="1"/>
  <c r="H150" i="3"/>
  <c r="A150" i="3"/>
  <c r="BJ149" i="3"/>
  <c r="AS149" i="3"/>
  <c r="AZ149" i="3" s="1"/>
  <c r="AQ149" i="3"/>
  <c r="AU149" i="3" s="1"/>
  <c r="H149" i="3"/>
  <c r="A149" i="3"/>
  <c r="BJ148" i="3"/>
  <c r="AS148" i="3"/>
  <c r="AZ148" i="3" s="1"/>
  <c r="AQ148" i="3"/>
  <c r="AU148" i="3" s="1"/>
  <c r="H148" i="3"/>
  <c r="A148" i="3"/>
  <c r="BJ147" i="3"/>
  <c r="AS147" i="3"/>
  <c r="AZ147" i="3" s="1"/>
  <c r="AQ147" i="3"/>
  <c r="AU147" i="3" s="1"/>
  <c r="H147" i="3"/>
  <c r="A147" i="3"/>
  <c r="BJ146" i="3"/>
  <c r="AS146" i="3"/>
  <c r="AZ146" i="3" s="1"/>
  <c r="AQ146" i="3"/>
  <c r="AU146" i="3" s="1"/>
  <c r="H146" i="3"/>
  <c r="A146" i="3"/>
  <c r="BJ145" i="3"/>
  <c r="AS145" i="3"/>
  <c r="AZ145" i="3" s="1"/>
  <c r="AQ145" i="3"/>
  <c r="AU145" i="3" s="1"/>
  <c r="H145" i="3"/>
  <c r="A145" i="3"/>
  <c r="BJ144" i="3"/>
  <c r="AS144" i="3"/>
  <c r="AZ144" i="3" s="1"/>
  <c r="AQ144" i="3"/>
  <c r="AU144" i="3" s="1"/>
  <c r="H144" i="3"/>
  <c r="A144" i="3"/>
  <c r="BJ143" i="3"/>
  <c r="AS143" i="3"/>
  <c r="AZ143" i="3" s="1"/>
  <c r="AQ143" i="3"/>
  <c r="AU143" i="3" s="1"/>
  <c r="H143" i="3"/>
  <c r="A143" i="3"/>
  <c r="BJ142" i="3"/>
  <c r="AS142" i="3"/>
  <c r="AZ142" i="3" s="1"/>
  <c r="AQ142" i="3"/>
  <c r="AU142" i="3" s="1"/>
  <c r="H142" i="3"/>
  <c r="A142" i="3"/>
  <c r="BJ141" i="3"/>
  <c r="AS141" i="3"/>
  <c r="AZ141" i="3" s="1"/>
  <c r="AQ141" i="3"/>
  <c r="AU141" i="3" s="1"/>
  <c r="H141" i="3"/>
  <c r="A141" i="3"/>
  <c r="BJ140" i="3"/>
  <c r="AS140" i="3"/>
  <c r="AZ140" i="3" s="1"/>
  <c r="AQ140" i="3"/>
  <c r="AU140" i="3" s="1"/>
  <c r="H140" i="3"/>
  <c r="A140" i="3"/>
  <c r="BJ139" i="3"/>
  <c r="AS139" i="3"/>
  <c r="AZ139" i="3" s="1"/>
  <c r="AQ139" i="3"/>
  <c r="AU139" i="3" s="1"/>
  <c r="H139" i="3"/>
  <c r="A139" i="3"/>
  <c r="BJ138" i="3"/>
  <c r="AS138" i="3"/>
  <c r="AZ138" i="3" s="1"/>
  <c r="AQ138" i="3"/>
  <c r="AU138" i="3" s="1"/>
  <c r="H138" i="3"/>
  <c r="A138" i="3"/>
  <c r="BJ137" i="3"/>
  <c r="AS137" i="3"/>
  <c r="AZ137" i="3" s="1"/>
  <c r="AQ137" i="3"/>
  <c r="AU137" i="3" s="1"/>
  <c r="H137" i="3"/>
  <c r="A137" i="3"/>
  <c r="BJ136" i="3"/>
  <c r="AS136" i="3"/>
  <c r="AZ136" i="3" s="1"/>
  <c r="AQ136" i="3"/>
  <c r="H136" i="3"/>
  <c r="A136" i="3"/>
  <c r="BJ135" i="3"/>
  <c r="AS135" i="3"/>
  <c r="AZ135" i="3" s="1"/>
  <c r="AQ135" i="3"/>
  <c r="H135" i="3"/>
  <c r="A135" i="3"/>
  <c r="BJ134" i="3"/>
  <c r="AS134" i="3"/>
  <c r="AZ134" i="3" s="1"/>
  <c r="AQ134" i="3"/>
  <c r="H134" i="3"/>
  <c r="A134" i="3"/>
  <c r="BJ133" i="3"/>
  <c r="AS133" i="3"/>
  <c r="AZ133" i="3" s="1"/>
  <c r="AQ133" i="3"/>
  <c r="H133" i="3"/>
  <c r="A133" i="3"/>
  <c r="BJ132" i="3"/>
  <c r="AS132" i="3"/>
  <c r="AZ132" i="3" s="1"/>
  <c r="AQ132" i="3"/>
  <c r="H132" i="3"/>
  <c r="A132" i="3"/>
  <c r="BJ131" i="3"/>
  <c r="AS131" i="3"/>
  <c r="AZ131" i="3" s="1"/>
  <c r="AQ131" i="3"/>
  <c r="H131" i="3"/>
  <c r="A131" i="3"/>
  <c r="BJ130" i="3"/>
  <c r="AS130" i="3"/>
  <c r="AZ130" i="3" s="1"/>
  <c r="AQ130" i="3"/>
  <c r="H130" i="3"/>
  <c r="A130" i="3"/>
  <c r="BJ129" i="3"/>
  <c r="AS129" i="3"/>
  <c r="AZ129" i="3" s="1"/>
  <c r="AQ129" i="3"/>
  <c r="H129" i="3"/>
  <c r="A129" i="3"/>
  <c r="BJ128" i="3"/>
  <c r="AS128" i="3"/>
  <c r="AZ128" i="3" s="1"/>
  <c r="AQ128" i="3"/>
  <c r="H128" i="3"/>
  <c r="A128" i="3"/>
  <c r="BJ127" i="3"/>
  <c r="AS127" i="3"/>
  <c r="AZ127" i="3" s="1"/>
  <c r="AQ127" i="3"/>
  <c r="H127" i="3"/>
  <c r="A127" i="3"/>
  <c r="BJ126" i="3"/>
  <c r="AS126" i="3"/>
  <c r="AZ126" i="3" s="1"/>
  <c r="AQ126" i="3"/>
  <c r="H126" i="3"/>
  <c r="A126" i="3"/>
  <c r="BJ125" i="3"/>
  <c r="AS125" i="3"/>
  <c r="AZ125" i="3" s="1"/>
  <c r="AQ125" i="3"/>
  <c r="H125" i="3"/>
  <c r="A125" i="3"/>
  <c r="BJ124" i="3"/>
  <c r="AS124" i="3"/>
  <c r="AZ124" i="3" s="1"/>
  <c r="AQ124" i="3"/>
  <c r="H124" i="3"/>
  <c r="A124" i="3"/>
  <c r="BJ123" i="3"/>
  <c r="AS123" i="3"/>
  <c r="AZ123" i="3" s="1"/>
  <c r="AQ123" i="3"/>
  <c r="H123" i="3"/>
  <c r="A123" i="3"/>
  <c r="BJ122" i="3"/>
  <c r="AS122" i="3"/>
  <c r="AZ122" i="3" s="1"/>
  <c r="AQ122" i="3"/>
  <c r="H122" i="3"/>
  <c r="A122" i="3"/>
  <c r="BJ121" i="3"/>
  <c r="AS121" i="3"/>
  <c r="AZ121" i="3" s="1"/>
  <c r="AQ121" i="3"/>
  <c r="H121" i="3"/>
  <c r="A121" i="3"/>
  <c r="BJ120" i="3"/>
  <c r="AS120" i="3"/>
  <c r="AZ120" i="3" s="1"/>
  <c r="AQ120" i="3"/>
  <c r="H120" i="3"/>
  <c r="A120" i="3"/>
  <c r="BJ119" i="3"/>
  <c r="AS119" i="3"/>
  <c r="AZ119" i="3" s="1"/>
  <c r="AQ119" i="3"/>
  <c r="H119" i="3"/>
  <c r="A119" i="3"/>
  <c r="BJ118" i="3"/>
  <c r="AS118" i="3"/>
  <c r="AZ118" i="3" s="1"/>
  <c r="AQ118" i="3"/>
  <c r="H118" i="3"/>
  <c r="A118" i="3"/>
  <c r="BJ117" i="3"/>
  <c r="AS117" i="3"/>
  <c r="AZ117" i="3" s="1"/>
  <c r="AQ117" i="3"/>
  <c r="H117" i="3"/>
  <c r="A117" i="3"/>
  <c r="BJ116" i="3"/>
  <c r="AS116" i="3"/>
  <c r="AZ116" i="3" s="1"/>
  <c r="AQ116" i="3"/>
  <c r="H116" i="3"/>
  <c r="A116" i="3"/>
  <c r="BJ115" i="3"/>
  <c r="AS115" i="3"/>
  <c r="AZ115" i="3" s="1"/>
  <c r="AQ115" i="3"/>
  <c r="H115" i="3"/>
  <c r="A115" i="3"/>
  <c r="BJ114" i="3"/>
  <c r="AS114" i="3"/>
  <c r="AZ114" i="3" s="1"/>
  <c r="AQ114" i="3"/>
  <c r="H114" i="3"/>
  <c r="A114" i="3"/>
  <c r="BJ113" i="3"/>
  <c r="AS113" i="3"/>
  <c r="AZ113" i="3" s="1"/>
  <c r="AQ113" i="3"/>
  <c r="H113" i="3"/>
  <c r="A113" i="3"/>
  <c r="BJ112" i="3"/>
  <c r="AS112" i="3"/>
  <c r="AZ112" i="3" s="1"/>
  <c r="AQ112" i="3"/>
  <c r="H112" i="3"/>
  <c r="A112" i="3"/>
  <c r="BJ111" i="3"/>
  <c r="AS111" i="3"/>
  <c r="AZ111" i="3" s="1"/>
  <c r="AQ111" i="3"/>
  <c r="H111" i="3"/>
  <c r="A111" i="3"/>
  <c r="BJ110" i="3"/>
  <c r="AS110" i="3"/>
  <c r="AZ110" i="3" s="1"/>
  <c r="AQ110" i="3"/>
  <c r="H110" i="3"/>
  <c r="A110" i="3"/>
  <c r="BJ109" i="3"/>
  <c r="AS109" i="3"/>
  <c r="AZ109" i="3" s="1"/>
  <c r="AQ109" i="3"/>
  <c r="H109" i="3"/>
  <c r="A109" i="3"/>
  <c r="BJ108" i="3"/>
  <c r="AS108" i="3"/>
  <c r="AZ108" i="3" s="1"/>
  <c r="AQ108" i="3"/>
  <c r="H108" i="3"/>
  <c r="A108" i="3"/>
  <c r="BJ107" i="3"/>
  <c r="AS107" i="3"/>
  <c r="AZ107" i="3" s="1"/>
  <c r="AQ107" i="3"/>
  <c r="H107" i="3"/>
  <c r="A107" i="3"/>
  <c r="BJ106" i="3"/>
  <c r="AS106" i="3"/>
  <c r="AZ106" i="3" s="1"/>
  <c r="AQ106" i="3"/>
  <c r="H106" i="3"/>
  <c r="A106" i="3"/>
  <c r="BJ105" i="3"/>
  <c r="AS105" i="3"/>
  <c r="AZ105" i="3" s="1"/>
  <c r="AQ105" i="3"/>
  <c r="H105" i="3"/>
  <c r="A105" i="3"/>
  <c r="BJ104" i="3"/>
  <c r="AS104" i="3"/>
  <c r="AZ104" i="3" s="1"/>
  <c r="AQ104" i="3"/>
  <c r="H104" i="3"/>
  <c r="A104" i="3"/>
  <c r="BJ103" i="3"/>
  <c r="AS103" i="3"/>
  <c r="AZ103" i="3" s="1"/>
  <c r="AQ103" i="3"/>
  <c r="H103" i="3"/>
  <c r="A103" i="3"/>
  <c r="BJ102" i="3"/>
  <c r="AS102" i="3"/>
  <c r="AZ102" i="3" s="1"/>
  <c r="AQ102" i="3"/>
  <c r="H102" i="3"/>
  <c r="A102" i="3"/>
  <c r="BJ101" i="3"/>
  <c r="AS101" i="3"/>
  <c r="AZ101" i="3" s="1"/>
  <c r="AQ101" i="3"/>
  <c r="AU101" i="3" s="1"/>
  <c r="H101" i="3"/>
  <c r="A101" i="3"/>
  <c r="BJ100" i="3"/>
  <c r="AS100" i="3"/>
  <c r="AZ100" i="3" s="1"/>
  <c r="AQ100" i="3"/>
  <c r="AU100" i="3" s="1"/>
  <c r="BI100" i="3" s="1"/>
  <c r="H100" i="3"/>
  <c r="A100" i="3"/>
  <c r="BJ99" i="3"/>
  <c r="AS99" i="3"/>
  <c r="AZ99" i="3" s="1"/>
  <c r="AQ99" i="3"/>
  <c r="AU99" i="3" s="1"/>
  <c r="BI99" i="3" s="1"/>
  <c r="H99" i="3"/>
  <c r="A99" i="3"/>
  <c r="BJ98" i="3"/>
  <c r="AS98" i="3"/>
  <c r="AZ98" i="3" s="1"/>
  <c r="AQ98" i="3"/>
  <c r="H98" i="3"/>
  <c r="A98" i="3"/>
  <c r="BJ97" i="3"/>
  <c r="AU97" i="3"/>
  <c r="BI97" i="3" s="1"/>
  <c r="AS97" i="3"/>
  <c r="AZ97" i="3" s="1"/>
  <c r="AR97" i="3"/>
  <c r="AQ97" i="3"/>
  <c r="H97" i="3"/>
  <c r="A97" i="3"/>
  <c r="BJ96" i="3"/>
  <c r="AS96" i="3"/>
  <c r="AZ96" i="3" s="1"/>
  <c r="AQ96" i="3"/>
  <c r="AU96" i="3" s="1"/>
  <c r="BI96" i="3" s="1"/>
  <c r="H96" i="3"/>
  <c r="A96" i="3"/>
  <c r="BJ95" i="3"/>
  <c r="AU95" i="3"/>
  <c r="BI95" i="3" s="1"/>
  <c r="AS95" i="3"/>
  <c r="AZ95" i="3" s="1"/>
  <c r="AR95" i="3"/>
  <c r="AQ95" i="3"/>
  <c r="H95" i="3"/>
  <c r="A95" i="3"/>
  <c r="BJ94" i="3"/>
  <c r="AS94" i="3"/>
  <c r="AZ94" i="3" s="1"/>
  <c r="AQ94" i="3"/>
  <c r="AU94" i="3" s="1"/>
  <c r="BI94" i="3" s="1"/>
  <c r="H94" i="3"/>
  <c r="A94" i="3"/>
  <c r="BJ93" i="3"/>
  <c r="AU93" i="3"/>
  <c r="BI93" i="3" s="1"/>
  <c r="AS93" i="3"/>
  <c r="AZ93" i="3" s="1"/>
  <c r="AR93" i="3"/>
  <c r="AQ93" i="3"/>
  <c r="H93" i="3"/>
  <c r="A93" i="3"/>
  <c r="BJ92" i="3"/>
  <c r="AS92" i="3"/>
  <c r="AZ92" i="3" s="1"/>
  <c r="AQ92" i="3"/>
  <c r="AU92" i="3" s="1"/>
  <c r="H92" i="3"/>
  <c r="A92" i="3"/>
  <c r="BJ91" i="3"/>
  <c r="AS91" i="3"/>
  <c r="AZ91" i="3" s="1"/>
  <c r="AQ91" i="3"/>
  <c r="AU91" i="3" s="1"/>
  <c r="H91" i="3"/>
  <c r="A91" i="3"/>
  <c r="BJ90" i="3"/>
  <c r="AS90" i="3"/>
  <c r="AZ90" i="3" s="1"/>
  <c r="AQ90" i="3"/>
  <c r="AU90" i="3" s="1"/>
  <c r="H90" i="3"/>
  <c r="A90" i="3"/>
  <c r="BJ89" i="3"/>
  <c r="AS89" i="3"/>
  <c r="AZ89" i="3" s="1"/>
  <c r="AQ89" i="3"/>
  <c r="AU89" i="3" s="1"/>
  <c r="H89" i="3"/>
  <c r="A89" i="3"/>
  <c r="BJ88" i="3"/>
  <c r="AS88" i="3"/>
  <c r="AZ88" i="3" s="1"/>
  <c r="AQ88" i="3"/>
  <c r="AU88" i="3" s="1"/>
  <c r="H88" i="3"/>
  <c r="A88" i="3"/>
  <c r="BJ87" i="3"/>
  <c r="AS87" i="3"/>
  <c r="AZ87" i="3" s="1"/>
  <c r="AQ87" i="3"/>
  <c r="AU87" i="3" s="1"/>
  <c r="H87" i="3"/>
  <c r="A87" i="3"/>
  <c r="BJ86" i="3"/>
  <c r="AS86" i="3"/>
  <c r="AZ86" i="3" s="1"/>
  <c r="AQ86" i="3"/>
  <c r="AU86" i="3" s="1"/>
  <c r="H86" i="3"/>
  <c r="A86" i="3"/>
  <c r="BJ85" i="3"/>
  <c r="AS85" i="3"/>
  <c r="AZ85" i="3" s="1"/>
  <c r="AQ85" i="3"/>
  <c r="AU85" i="3" s="1"/>
  <c r="H85" i="3"/>
  <c r="A85" i="3"/>
  <c r="BJ84" i="3"/>
  <c r="AS84" i="3"/>
  <c r="AZ84" i="3" s="1"/>
  <c r="AQ84" i="3"/>
  <c r="AU84" i="3" s="1"/>
  <c r="H84" i="3"/>
  <c r="A84" i="3"/>
  <c r="BJ83" i="3"/>
  <c r="AS83" i="3"/>
  <c r="AZ83" i="3" s="1"/>
  <c r="AQ83" i="3"/>
  <c r="AU83" i="3" s="1"/>
  <c r="H83" i="3"/>
  <c r="A83" i="3"/>
  <c r="BJ82" i="3"/>
  <c r="AS82" i="3"/>
  <c r="AZ82" i="3" s="1"/>
  <c r="AQ82" i="3"/>
  <c r="AU82" i="3" s="1"/>
  <c r="H82" i="3"/>
  <c r="A82" i="3"/>
  <c r="BJ81" i="3"/>
  <c r="AS81" i="3"/>
  <c r="AZ81" i="3" s="1"/>
  <c r="AQ81" i="3"/>
  <c r="AU81" i="3" s="1"/>
  <c r="H81" i="3"/>
  <c r="A81" i="3"/>
  <c r="BJ80" i="3"/>
  <c r="AS80" i="3"/>
  <c r="AZ80" i="3" s="1"/>
  <c r="AQ80" i="3"/>
  <c r="AU80" i="3" s="1"/>
  <c r="H80" i="3"/>
  <c r="A80" i="3"/>
  <c r="BJ79" i="3"/>
  <c r="AS79" i="3"/>
  <c r="AZ79" i="3" s="1"/>
  <c r="AQ79" i="3"/>
  <c r="AU79" i="3" s="1"/>
  <c r="H79" i="3"/>
  <c r="A79" i="3"/>
  <c r="BJ78" i="3"/>
  <c r="AS78" i="3"/>
  <c r="AZ78" i="3" s="1"/>
  <c r="AQ78" i="3"/>
  <c r="AU78" i="3" s="1"/>
  <c r="H78" i="3"/>
  <c r="A78" i="3"/>
  <c r="BJ77" i="3"/>
  <c r="AS77" i="3"/>
  <c r="AZ77" i="3" s="1"/>
  <c r="AQ77" i="3"/>
  <c r="AU77" i="3" s="1"/>
  <c r="H77" i="3"/>
  <c r="A77" i="3"/>
  <c r="BJ76" i="3"/>
  <c r="AS76" i="3"/>
  <c r="AZ76" i="3" s="1"/>
  <c r="AQ76" i="3"/>
  <c r="AU76" i="3" s="1"/>
  <c r="H76" i="3"/>
  <c r="A76" i="3"/>
  <c r="BJ75" i="3"/>
  <c r="AS75" i="3"/>
  <c r="AZ75" i="3" s="1"/>
  <c r="AQ75" i="3"/>
  <c r="AU75" i="3" s="1"/>
  <c r="H75" i="3"/>
  <c r="A75" i="3"/>
  <c r="BJ74" i="3"/>
  <c r="AS74" i="3"/>
  <c r="AZ74" i="3" s="1"/>
  <c r="AQ74" i="3"/>
  <c r="AU74" i="3" s="1"/>
  <c r="H74" i="3"/>
  <c r="A74" i="3"/>
  <c r="BJ73" i="3"/>
  <c r="AS73" i="3"/>
  <c r="AZ73" i="3" s="1"/>
  <c r="AQ73" i="3"/>
  <c r="AU73" i="3" s="1"/>
  <c r="H73" i="3"/>
  <c r="A73" i="3"/>
  <c r="BJ72" i="3"/>
  <c r="AS72" i="3"/>
  <c r="AZ72" i="3" s="1"/>
  <c r="AQ72" i="3"/>
  <c r="AU72" i="3" s="1"/>
  <c r="H72" i="3"/>
  <c r="A72" i="3"/>
  <c r="BJ71" i="3"/>
  <c r="AS71" i="3"/>
  <c r="AZ71" i="3" s="1"/>
  <c r="AQ71" i="3"/>
  <c r="AU71" i="3" s="1"/>
  <c r="H71" i="3"/>
  <c r="A71" i="3"/>
  <c r="BJ70" i="3"/>
  <c r="AS70" i="3"/>
  <c r="AZ70" i="3" s="1"/>
  <c r="AQ70" i="3"/>
  <c r="AU70" i="3" s="1"/>
  <c r="H70" i="3"/>
  <c r="A70" i="3"/>
  <c r="BJ69" i="3"/>
  <c r="AS69" i="3"/>
  <c r="AZ69" i="3" s="1"/>
  <c r="AQ69" i="3"/>
  <c r="AU69" i="3" s="1"/>
  <c r="H69" i="3"/>
  <c r="A69" i="3"/>
  <c r="BJ68" i="3"/>
  <c r="AS68" i="3"/>
  <c r="AZ68" i="3" s="1"/>
  <c r="AQ68" i="3"/>
  <c r="AU68" i="3" s="1"/>
  <c r="H68" i="3"/>
  <c r="A68" i="3"/>
  <c r="BJ67" i="3"/>
  <c r="AS67" i="3"/>
  <c r="AZ67" i="3" s="1"/>
  <c r="AQ67" i="3"/>
  <c r="AU67" i="3" s="1"/>
  <c r="H67" i="3"/>
  <c r="A67" i="3"/>
  <c r="BJ66" i="3"/>
  <c r="AS66" i="3"/>
  <c r="AZ66" i="3" s="1"/>
  <c r="AQ66" i="3"/>
  <c r="AU66" i="3" s="1"/>
  <c r="H66" i="3"/>
  <c r="A66" i="3"/>
  <c r="BJ65" i="3"/>
  <c r="AS65" i="3"/>
  <c r="AZ65" i="3" s="1"/>
  <c r="AQ65" i="3"/>
  <c r="AU65" i="3" s="1"/>
  <c r="H65" i="3"/>
  <c r="A65" i="3"/>
  <c r="BJ64" i="3"/>
  <c r="AS64" i="3"/>
  <c r="AZ64" i="3" s="1"/>
  <c r="AQ64" i="3"/>
  <c r="AU64" i="3" s="1"/>
  <c r="H64" i="3"/>
  <c r="A64" i="3"/>
  <c r="BJ63" i="3"/>
  <c r="AS63" i="3"/>
  <c r="AZ63" i="3" s="1"/>
  <c r="AQ63" i="3"/>
  <c r="AU63" i="3" s="1"/>
  <c r="H63" i="3"/>
  <c r="A63" i="3"/>
  <c r="BJ62" i="3"/>
  <c r="AS62" i="3"/>
  <c r="AZ62" i="3" s="1"/>
  <c r="AQ62" i="3"/>
  <c r="AU62" i="3" s="1"/>
  <c r="H62" i="3"/>
  <c r="A62" i="3"/>
  <c r="BJ61" i="3"/>
  <c r="AS61" i="3"/>
  <c r="AZ61" i="3" s="1"/>
  <c r="AQ61" i="3"/>
  <c r="AU61" i="3" s="1"/>
  <c r="H61" i="3"/>
  <c r="A61" i="3"/>
  <c r="BJ60" i="3"/>
  <c r="AS60" i="3"/>
  <c r="AZ60" i="3" s="1"/>
  <c r="AQ60" i="3"/>
  <c r="AU60" i="3" s="1"/>
  <c r="H60" i="3"/>
  <c r="A60" i="3"/>
  <c r="BJ59" i="3"/>
  <c r="AS59" i="3"/>
  <c r="AZ59" i="3" s="1"/>
  <c r="AQ59" i="3"/>
  <c r="AU59" i="3" s="1"/>
  <c r="H59" i="3"/>
  <c r="A59" i="3"/>
  <c r="BJ58" i="3"/>
  <c r="AS58" i="3"/>
  <c r="AZ58" i="3" s="1"/>
  <c r="AQ58" i="3"/>
  <c r="AU58" i="3" s="1"/>
  <c r="H58" i="3"/>
  <c r="A58" i="3"/>
  <c r="BJ57" i="3"/>
  <c r="AS57" i="3"/>
  <c r="AZ57" i="3" s="1"/>
  <c r="AQ57" i="3"/>
  <c r="AU57" i="3" s="1"/>
  <c r="H57" i="3"/>
  <c r="A57" i="3"/>
  <c r="BJ56" i="3"/>
  <c r="AS56" i="3"/>
  <c r="AZ56" i="3" s="1"/>
  <c r="AQ56" i="3"/>
  <c r="AU56" i="3" s="1"/>
  <c r="H56" i="3"/>
  <c r="A56" i="3"/>
  <c r="BJ55" i="3"/>
  <c r="AS55" i="3"/>
  <c r="AZ55" i="3" s="1"/>
  <c r="AQ55" i="3"/>
  <c r="AU55" i="3" s="1"/>
  <c r="H55" i="3"/>
  <c r="A55" i="3"/>
  <c r="BJ54" i="3"/>
  <c r="AS54" i="3"/>
  <c r="AZ54" i="3" s="1"/>
  <c r="AQ54" i="3"/>
  <c r="AU54" i="3" s="1"/>
  <c r="H54" i="3"/>
  <c r="A54" i="3"/>
  <c r="BJ53" i="3"/>
  <c r="AS53" i="3"/>
  <c r="AZ53" i="3" s="1"/>
  <c r="AQ53" i="3"/>
  <c r="AU53" i="3" s="1"/>
  <c r="H53" i="3"/>
  <c r="A53" i="3"/>
  <c r="BJ52" i="3"/>
  <c r="AS52" i="3"/>
  <c r="AZ52" i="3" s="1"/>
  <c r="AQ52" i="3"/>
  <c r="AU52" i="3" s="1"/>
  <c r="H52" i="3"/>
  <c r="A52" i="3"/>
  <c r="BJ51" i="3"/>
  <c r="AS51" i="3"/>
  <c r="AZ51" i="3" s="1"/>
  <c r="AQ51" i="3"/>
  <c r="AU51" i="3" s="1"/>
  <c r="H51" i="3"/>
  <c r="A51" i="3"/>
  <c r="BJ50" i="3"/>
  <c r="AS50" i="3"/>
  <c r="AZ50" i="3" s="1"/>
  <c r="AQ50" i="3"/>
  <c r="AU50" i="3" s="1"/>
  <c r="H50" i="3"/>
  <c r="A50" i="3"/>
  <c r="BJ49" i="3"/>
  <c r="AS49" i="3"/>
  <c r="AZ49" i="3" s="1"/>
  <c r="AQ49" i="3"/>
  <c r="AU49" i="3" s="1"/>
  <c r="H49" i="3"/>
  <c r="A49" i="3"/>
  <c r="BJ48" i="3"/>
  <c r="AS48" i="3"/>
  <c r="AZ48" i="3" s="1"/>
  <c r="AQ48" i="3"/>
  <c r="AU48" i="3" s="1"/>
  <c r="H48" i="3"/>
  <c r="A48" i="3"/>
  <c r="BJ47" i="3"/>
  <c r="AS47" i="3"/>
  <c r="AZ47" i="3" s="1"/>
  <c r="AQ47" i="3"/>
  <c r="AU47" i="3" s="1"/>
  <c r="H47" i="3"/>
  <c r="A47" i="3"/>
  <c r="BJ46" i="3"/>
  <c r="AS46" i="3"/>
  <c r="AZ46" i="3" s="1"/>
  <c r="AQ46" i="3"/>
  <c r="AU46" i="3" s="1"/>
  <c r="H46" i="3"/>
  <c r="A46" i="3"/>
  <c r="BJ45" i="3"/>
  <c r="AS45" i="3"/>
  <c r="AZ45" i="3" s="1"/>
  <c r="AQ45" i="3"/>
  <c r="AU45" i="3" s="1"/>
  <c r="H45" i="3"/>
  <c r="A45" i="3"/>
  <c r="BJ44" i="3"/>
  <c r="AS44" i="3"/>
  <c r="AZ44" i="3" s="1"/>
  <c r="AQ44" i="3"/>
  <c r="AU44" i="3" s="1"/>
  <c r="H44" i="3"/>
  <c r="A44" i="3"/>
  <c r="BJ43" i="3"/>
  <c r="AS43" i="3"/>
  <c r="AZ43" i="3" s="1"/>
  <c r="AQ43" i="3"/>
  <c r="AU43" i="3" s="1"/>
  <c r="H43" i="3"/>
  <c r="A43" i="3"/>
  <c r="BJ42" i="3"/>
  <c r="AS42" i="3"/>
  <c r="AZ42" i="3" s="1"/>
  <c r="AQ42" i="3"/>
  <c r="AU42" i="3" s="1"/>
  <c r="H42" i="3"/>
  <c r="A42" i="3"/>
  <c r="BJ41" i="3"/>
  <c r="AS41" i="3"/>
  <c r="AZ41" i="3" s="1"/>
  <c r="AQ41" i="3"/>
  <c r="AU41" i="3" s="1"/>
  <c r="H41" i="3"/>
  <c r="A41" i="3"/>
  <c r="BJ40" i="3"/>
  <c r="AS40" i="3"/>
  <c r="AZ40" i="3" s="1"/>
  <c r="AQ40" i="3"/>
  <c r="AU40" i="3" s="1"/>
  <c r="H40" i="3"/>
  <c r="A40" i="3"/>
  <c r="BJ39" i="3"/>
  <c r="AS39" i="3"/>
  <c r="AZ39" i="3" s="1"/>
  <c r="AQ39" i="3"/>
  <c r="AU39" i="3" s="1"/>
  <c r="H39" i="3"/>
  <c r="A39" i="3"/>
  <c r="BJ38" i="3"/>
  <c r="AS38" i="3"/>
  <c r="AZ38" i="3" s="1"/>
  <c r="AQ38" i="3"/>
  <c r="AU38" i="3" s="1"/>
  <c r="H38" i="3"/>
  <c r="A38" i="3"/>
  <c r="BN37" i="3"/>
  <c r="BJ37" i="3"/>
  <c r="AZ37" i="3"/>
  <c r="AS37" i="3"/>
  <c r="AQ37" i="3"/>
  <c r="H37" i="3"/>
  <c r="A37" i="3"/>
  <c r="BJ36" i="3"/>
  <c r="AS36" i="3"/>
  <c r="AZ36" i="3" s="1"/>
  <c r="BA36" i="3" s="1"/>
  <c r="AQ36" i="3"/>
  <c r="H36" i="3"/>
  <c r="A36" i="3"/>
  <c r="BN35" i="3"/>
  <c r="BJ35" i="3"/>
  <c r="AZ35" i="3"/>
  <c r="BA35" i="3" s="1"/>
  <c r="AS35" i="3"/>
  <c r="AQ35" i="3"/>
  <c r="H35" i="3"/>
  <c r="A35" i="3"/>
  <c r="BJ34" i="3"/>
  <c r="AS34" i="3"/>
  <c r="AZ34" i="3" s="1"/>
  <c r="BA34" i="3" s="1"/>
  <c r="AQ34" i="3"/>
  <c r="H34" i="3"/>
  <c r="A34" i="3"/>
  <c r="BN33" i="3"/>
  <c r="BJ33" i="3"/>
  <c r="AZ33" i="3"/>
  <c r="BA33" i="3" s="1"/>
  <c r="AS33" i="3"/>
  <c r="AQ33" i="3"/>
  <c r="H33" i="3"/>
  <c r="A33" i="3"/>
  <c r="BJ32" i="3"/>
  <c r="AS32" i="3"/>
  <c r="AZ32" i="3" s="1"/>
  <c r="BA32" i="3" s="1"/>
  <c r="AQ32" i="3"/>
  <c r="H32" i="3"/>
  <c r="A32" i="3"/>
  <c r="BN31" i="3"/>
  <c r="BJ31" i="3"/>
  <c r="AZ31" i="3"/>
  <c r="BA31" i="3" s="1"/>
  <c r="AS31" i="3"/>
  <c r="AQ31" i="3"/>
  <c r="H31" i="3"/>
  <c r="A31" i="3"/>
  <c r="BJ30" i="3"/>
  <c r="AS30" i="3"/>
  <c r="AZ30" i="3" s="1"/>
  <c r="BA30" i="3" s="1"/>
  <c r="AQ30" i="3"/>
  <c r="H30" i="3"/>
  <c r="A30" i="3"/>
  <c r="BN29" i="3"/>
  <c r="BJ29" i="3"/>
  <c r="AZ29" i="3"/>
  <c r="BA29" i="3" s="1"/>
  <c r="AS29" i="3"/>
  <c r="AQ29" i="3"/>
  <c r="H29" i="3"/>
  <c r="A29" i="3"/>
  <c r="BJ28" i="3"/>
  <c r="AS28" i="3"/>
  <c r="AZ28" i="3" s="1"/>
  <c r="BA28" i="3" s="1"/>
  <c r="AQ28" i="3"/>
  <c r="H28" i="3"/>
  <c r="A28" i="3"/>
  <c r="BN27" i="3"/>
  <c r="BJ27" i="3"/>
  <c r="AZ27" i="3"/>
  <c r="BA27" i="3" s="1"/>
  <c r="AS27" i="3"/>
  <c r="AQ27" i="3"/>
  <c r="H27" i="3"/>
  <c r="A27" i="3"/>
  <c r="BJ26" i="3"/>
  <c r="AS26" i="3"/>
  <c r="AZ26" i="3" s="1"/>
  <c r="BA26" i="3" s="1"/>
  <c r="AQ26" i="3"/>
  <c r="H26" i="3"/>
  <c r="A26" i="3"/>
  <c r="BN25" i="3"/>
  <c r="BJ25" i="3"/>
  <c r="AZ25" i="3"/>
  <c r="BA25" i="3" s="1"/>
  <c r="AS25" i="3"/>
  <c r="AQ25" i="3"/>
  <c r="H25" i="3"/>
  <c r="A25" i="3"/>
  <c r="BJ24" i="3"/>
  <c r="AS24" i="3"/>
  <c r="AZ24" i="3" s="1"/>
  <c r="BA24" i="3" s="1"/>
  <c r="AQ24" i="3"/>
  <c r="H24" i="3"/>
  <c r="A24" i="3"/>
  <c r="BN23" i="3"/>
  <c r="BJ23" i="3"/>
  <c r="AZ23" i="3"/>
  <c r="BA23" i="3" s="1"/>
  <c r="AS23" i="3"/>
  <c r="AQ23" i="3"/>
  <c r="H23" i="3"/>
  <c r="A23" i="3"/>
  <c r="BJ22" i="3"/>
  <c r="AS22" i="3"/>
  <c r="AZ22" i="3" s="1"/>
  <c r="BA22" i="3" s="1"/>
  <c r="AQ22" i="3"/>
  <c r="H22" i="3"/>
  <c r="A22" i="3"/>
  <c r="BN21" i="3"/>
  <c r="BJ21" i="3"/>
  <c r="AZ21" i="3"/>
  <c r="BA21" i="3" s="1"/>
  <c r="AS21" i="3"/>
  <c r="AQ21" i="3"/>
  <c r="H21" i="3"/>
  <c r="A21" i="3"/>
  <c r="BJ20" i="3"/>
  <c r="AS20" i="3"/>
  <c r="AZ20" i="3" s="1"/>
  <c r="BA20" i="3" s="1"/>
  <c r="AQ20" i="3"/>
  <c r="H20" i="3"/>
  <c r="A20" i="3"/>
  <c r="BN19" i="3"/>
  <c r="BJ19" i="3"/>
  <c r="AZ19" i="3"/>
  <c r="BA19" i="3" s="1"/>
  <c r="H63" i="2" s="1"/>
  <c r="AS19" i="3"/>
  <c r="AQ19" i="3"/>
  <c r="H19" i="3"/>
  <c r="A19" i="3"/>
  <c r="BJ18" i="3"/>
  <c r="AS18" i="3"/>
  <c r="AZ18" i="3" s="1"/>
  <c r="BA18" i="3" s="1"/>
  <c r="AQ18" i="3"/>
  <c r="H18" i="3"/>
  <c r="A18" i="3"/>
  <c r="BN17" i="3"/>
  <c r="BJ17" i="3"/>
  <c r="AZ17" i="3"/>
  <c r="BA17" i="3" s="1"/>
  <c r="AS17" i="3"/>
  <c r="AQ17" i="3"/>
  <c r="H17" i="3"/>
  <c r="A17" i="3"/>
  <c r="BJ16" i="3"/>
  <c r="AS16" i="3"/>
  <c r="AZ16" i="3" s="1"/>
  <c r="BA16" i="3" s="1"/>
  <c r="AQ16" i="3"/>
  <c r="H16" i="3"/>
  <c r="A16" i="3"/>
  <c r="BN15" i="3"/>
  <c r="BJ15" i="3"/>
  <c r="AZ15" i="3"/>
  <c r="BA15" i="3" s="1"/>
  <c r="AS15" i="3"/>
  <c r="AQ15" i="3"/>
  <c r="H15" i="3"/>
  <c r="A15" i="3"/>
  <c r="BJ14" i="3"/>
  <c r="AS14" i="3"/>
  <c r="AZ14" i="3" s="1"/>
  <c r="BA14" i="3" s="1"/>
  <c r="AQ14" i="3"/>
  <c r="H14" i="3"/>
  <c r="A14" i="3"/>
  <c r="BN13" i="3"/>
  <c r="BJ13" i="3"/>
  <c r="AZ13" i="3"/>
  <c r="BA13" i="3" s="1"/>
  <c r="AS13" i="3"/>
  <c r="AQ13" i="3"/>
  <c r="H13" i="3"/>
  <c r="A13" i="3"/>
  <c r="BJ12" i="3"/>
  <c r="AS12" i="3"/>
  <c r="AZ12" i="3" s="1"/>
  <c r="BA12" i="3" s="1"/>
  <c r="AQ12" i="3"/>
  <c r="H12" i="3"/>
  <c r="A12" i="3"/>
  <c r="BN11" i="3"/>
  <c r="BJ11" i="3"/>
  <c r="AZ11" i="3"/>
  <c r="BA11" i="3" s="1"/>
  <c r="AS11" i="3"/>
  <c r="AQ11" i="3"/>
  <c r="H11" i="3"/>
  <c r="A11" i="3"/>
  <c r="BJ10" i="3"/>
  <c r="AS10" i="3"/>
  <c r="AZ10" i="3" s="1"/>
  <c r="AQ10" i="3"/>
  <c r="H10" i="3"/>
  <c r="A10" i="3"/>
  <c r="BJ9" i="3"/>
  <c r="AS9" i="3"/>
  <c r="AQ9" i="3"/>
  <c r="H9" i="3"/>
  <c r="A9" i="3"/>
  <c r="BJ8" i="3"/>
  <c r="AS8" i="3"/>
  <c r="AQ8" i="3"/>
  <c r="H8" i="3"/>
  <c r="A8" i="3"/>
  <c r="BJ7" i="3"/>
  <c r="AU7" i="3"/>
  <c r="AS7" i="3"/>
  <c r="AR7" i="3"/>
  <c r="AQ7" i="3"/>
  <c r="H7" i="3"/>
  <c r="A7" i="3"/>
  <c r="BM12" i="3" l="1"/>
  <c r="BN12" i="3"/>
  <c r="BM14" i="3"/>
  <c r="BN14" i="3"/>
  <c r="BM16" i="3"/>
  <c r="BN16" i="3"/>
  <c r="AU9" i="3"/>
  <c r="AR9" i="3"/>
  <c r="BM10" i="3"/>
  <c r="BN10" i="3"/>
  <c r="BM18" i="3"/>
  <c r="BN18" i="3"/>
  <c r="BM20" i="3"/>
  <c r="BN20" i="3"/>
  <c r="BN8" i="3"/>
  <c r="BM8" i="3"/>
  <c r="BO8" i="3" s="1"/>
  <c r="BM22" i="3"/>
  <c r="BM24" i="3"/>
  <c r="BM26" i="3"/>
  <c r="BM28" i="3"/>
  <c r="BM30" i="3"/>
  <c r="BM32" i="3"/>
  <c r="BM34" i="3"/>
  <c r="BM36" i="3"/>
  <c r="BM38" i="3"/>
  <c r="BN38" i="3"/>
  <c r="BM39" i="3"/>
  <c r="BN39" i="3"/>
  <c r="BM40" i="3"/>
  <c r="BN40" i="3"/>
  <c r="BM41" i="3"/>
  <c r="BN41" i="3"/>
  <c r="BM42" i="3"/>
  <c r="BN42" i="3"/>
  <c r="BM43" i="3"/>
  <c r="BN43" i="3"/>
  <c r="BM44" i="3"/>
  <c r="BN44" i="3"/>
  <c r="BM45" i="3"/>
  <c r="BN45" i="3"/>
  <c r="BM46" i="3"/>
  <c r="BN46" i="3"/>
  <c r="BM47" i="3"/>
  <c r="BN47" i="3"/>
  <c r="BM48" i="3"/>
  <c r="BN48" i="3"/>
  <c r="BM49" i="3"/>
  <c r="BN49" i="3"/>
  <c r="BM50" i="3"/>
  <c r="BN50" i="3"/>
  <c r="BM51" i="3"/>
  <c r="BN51" i="3"/>
  <c r="BM52" i="3"/>
  <c r="BN52" i="3"/>
  <c r="BM53" i="3"/>
  <c r="BN53" i="3"/>
  <c r="BM54" i="3"/>
  <c r="BN54" i="3"/>
  <c r="BM55" i="3"/>
  <c r="BN55" i="3"/>
  <c r="BM56" i="3"/>
  <c r="BN56" i="3"/>
  <c r="BM57" i="3"/>
  <c r="BN57" i="3"/>
  <c r="BM58" i="3"/>
  <c r="BN58" i="3"/>
  <c r="BM59" i="3"/>
  <c r="BN59" i="3"/>
  <c r="BM60" i="3"/>
  <c r="BN60" i="3"/>
  <c r="BM61" i="3"/>
  <c r="BN61" i="3"/>
  <c r="BM62" i="3"/>
  <c r="BN62" i="3"/>
  <c r="BM63" i="3"/>
  <c r="BN63" i="3"/>
  <c r="BM64" i="3"/>
  <c r="BN64" i="3"/>
  <c r="BM65" i="3"/>
  <c r="BN65" i="3"/>
  <c r="BM66" i="3"/>
  <c r="BN66" i="3"/>
  <c r="BM67" i="3"/>
  <c r="BN67" i="3"/>
  <c r="BM68" i="3"/>
  <c r="BN68" i="3"/>
  <c r="BM69" i="3"/>
  <c r="BN69" i="3"/>
  <c r="BM70" i="3"/>
  <c r="BN70" i="3"/>
  <c r="BM71" i="3"/>
  <c r="BN71" i="3"/>
  <c r="BM72" i="3"/>
  <c r="BN72" i="3"/>
  <c r="BM73" i="3"/>
  <c r="BN73" i="3"/>
  <c r="BM74" i="3"/>
  <c r="BN74" i="3"/>
  <c r="BM75" i="3"/>
  <c r="BN75" i="3"/>
  <c r="BM76" i="3"/>
  <c r="BN76" i="3"/>
  <c r="BM77" i="3"/>
  <c r="BN77" i="3"/>
  <c r="BM78" i="3"/>
  <c r="BN78" i="3"/>
  <c r="BM79" i="3"/>
  <c r="BN79" i="3"/>
  <c r="BM80" i="3"/>
  <c r="BN80" i="3"/>
  <c r="BM81" i="3"/>
  <c r="BN81" i="3"/>
  <c r="BM82" i="3"/>
  <c r="BN82" i="3"/>
  <c r="BM83" i="3"/>
  <c r="BN83" i="3"/>
  <c r="BM84" i="3"/>
  <c r="BN84" i="3"/>
  <c r="BM85" i="3"/>
  <c r="BN85" i="3"/>
  <c r="BM86" i="3"/>
  <c r="BN86" i="3"/>
  <c r="BM87" i="3"/>
  <c r="BN87" i="3"/>
  <c r="BM88" i="3"/>
  <c r="BN88" i="3"/>
  <c r="BM89" i="3"/>
  <c r="BN89" i="3"/>
  <c r="BM90" i="3"/>
  <c r="BN90" i="3"/>
  <c r="BM91" i="3"/>
  <c r="BN91" i="3"/>
  <c r="BM92" i="3"/>
  <c r="BM94" i="3"/>
  <c r="AR94" i="3"/>
  <c r="BM96" i="3"/>
  <c r="AR96" i="3"/>
  <c r="BM98" i="3"/>
  <c r="BI163" i="3"/>
  <c r="E63" i="1"/>
  <c r="BA218" i="3"/>
  <c r="BL218" i="3"/>
  <c r="BM9" i="3"/>
  <c r="BM11" i="3"/>
  <c r="BO11" i="3" s="1"/>
  <c r="BM13" i="3"/>
  <c r="BO13" i="3" s="1"/>
  <c r="BM15" i="3"/>
  <c r="BO15" i="3" s="1"/>
  <c r="BM17" i="3"/>
  <c r="BO17" i="3" s="1"/>
  <c r="BM19" i="3"/>
  <c r="BO19" i="3" s="1"/>
  <c r="BM21" i="3"/>
  <c r="BO21" i="3" s="1"/>
  <c r="BN22" i="3"/>
  <c r="BM23" i="3"/>
  <c r="BO23" i="3" s="1"/>
  <c r="BN24" i="3"/>
  <c r="BM25" i="3"/>
  <c r="BO25" i="3" s="1"/>
  <c r="BN26" i="3"/>
  <c r="BM27" i="3"/>
  <c r="BO27" i="3" s="1"/>
  <c r="BN28" i="3"/>
  <c r="BM29" i="3"/>
  <c r="BO29" i="3" s="1"/>
  <c r="BN30" i="3"/>
  <c r="BM31" i="3"/>
  <c r="BO31" i="3" s="1"/>
  <c r="BN32" i="3"/>
  <c r="BM33" i="3"/>
  <c r="BO33" i="3" s="1"/>
  <c r="BN34" i="3"/>
  <c r="BM35" i="3"/>
  <c r="BO35" i="3" s="1"/>
  <c r="BN36" i="3"/>
  <c r="BM37" i="3"/>
  <c r="BO37" i="3" s="1"/>
  <c r="BM93" i="3"/>
  <c r="BM95" i="3"/>
  <c r="BM97" i="3"/>
  <c r="AU98" i="3"/>
  <c r="BI98" i="3" s="1"/>
  <c r="AR98" i="3"/>
  <c r="BI194" i="3"/>
  <c r="BA229" i="3"/>
  <c r="BL229" i="3"/>
  <c r="BM99" i="3"/>
  <c r="AR99" i="3"/>
  <c r="BM101" i="3"/>
  <c r="AR101" i="3"/>
  <c r="BN156" i="3"/>
  <c r="BM158" i="3"/>
  <c r="BM160" i="3"/>
  <c r="BN162" i="3"/>
  <c r="BN164" i="3"/>
  <c r="BN166" i="3"/>
  <c r="BN168" i="3"/>
  <c r="BN170" i="3"/>
  <c r="BN172" i="3"/>
  <c r="BN174" i="3"/>
  <c r="BN176" i="3"/>
  <c r="BN178" i="3"/>
  <c r="BN180" i="3"/>
  <c r="BN182" i="3"/>
  <c r="BN184" i="3"/>
  <c r="BN186" i="3"/>
  <c r="BM188" i="3"/>
  <c r="BN189" i="3"/>
  <c r="BM192" i="3"/>
  <c r="BN193" i="3"/>
  <c r="BC196" i="3"/>
  <c r="BD196" i="3" s="1"/>
  <c r="BI196" i="3"/>
  <c r="BN197" i="3"/>
  <c r="BN199" i="3"/>
  <c r="BN201" i="3"/>
  <c r="BN203" i="3"/>
  <c r="BN205" i="3"/>
  <c r="BN207" i="3"/>
  <c r="BN209" i="3"/>
  <c r="BN211" i="3"/>
  <c r="BN213" i="3"/>
  <c r="BN215" i="3"/>
  <c r="BN217" i="3"/>
  <c r="BO217" i="3" s="1"/>
  <c r="BM220" i="3"/>
  <c r="AR220" i="3"/>
  <c r="AX220" i="3" s="1"/>
  <c r="BJ220" i="3" s="1"/>
  <c r="BM222" i="3"/>
  <c r="AR222" i="3"/>
  <c r="AX222" i="3" s="1"/>
  <c r="BJ222" i="3" s="1"/>
  <c r="BM224" i="3"/>
  <c r="AR224" i="3"/>
  <c r="AX224" i="3" s="1"/>
  <c r="BJ224" i="3" s="1"/>
  <c r="BN227" i="3"/>
  <c r="BN228" i="3"/>
  <c r="BN231" i="3"/>
  <c r="AR231" i="3"/>
  <c r="AX231" i="3" s="1"/>
  <c r="BJ231" i="3" s="1"/>
  <c r="BN233" i="3"/>
  <c r="AR233" i="3"/>
  <c r="AX233" i="3" s="1"/>
  <c r="BJ233" i="3" s="1"/>
  <c r="BN235" i="3"/>
  <c r="AR235" i="3"/>
  <c r="AX235" i="3" s="1"/>
  <c r="BJ235" i="3" s="1"/>
  <c r="BN237" i="3"/>
  <c r="AR237" i="3"/>
  <c r="AX237" i="3" s="1"/>
  <c r="BJ237" i="3" s="1"/>
  <c r="BM100" i="3"/>
  <c r="AR100" i="3"/>
  <c r="BM102" i="3"/>
  <c r="BN102" i="3"/>
  <c r="BM103" i="3"/>
  <c r="BN103" i="3"/>
  <c r="BM104" i="3"/>
  <c r="BN104" i="3"/>
  <c r="BM105" i="3"/>
  <c r="BN105" i="3"/>
  <c r="BM106" i="3"/>
  <c r="BN106" i="3"/>
  <c r="BM107" i="3"/>
  <c r="BN107" i="3"/>
  <c r="BM108" i="3"/>
  <c r="BN108" i="3"/>
  <c r="BM109" i="3"/>
  <c r="BN109" i="3"/>
  <c r="BM110" i="3"/>
  <c r="BN110" i="3"/>
  <c r="BM111" i="3"/>
  <c r="BN111" i="3"/>
  <c r="BM112" i="3"/>
  <c r="BN112" i="3"/>
  <c r="BM113" i="3"/>
  <c r="BN113" i="3"/>
  <c r="BM114" i="3"/>
  <c r="BN114" i="3"/>
  <c r="BM115" i="3"/>
  <c r="BN115" i="3"/>
  <c r="BM116" i="3"/>
  <c r="BN116" i="3"/>
  <c r="BM117" i="3"/>
  <c r="BN117" i="3"/>
  <c r="BM118" i="3"/>
  <c r="BN118" i="3"/>
  <c r="BM119" i="3"/>
  <c r="BN119" i="3"/>
  <c r="BM120" i="3"/>
  <c r="BN120" i="3"/>
  <c r="BM121" i="3"/>
  <c r="BN121" i="3"/>
  <c r="BM122" i="3"/>
  <c r="BN122" i="3"/>
  <c r="BM123" i="3"/>
  <c r="BN123" i="3"/>
  <c r="BM124" i="3"/>
  <c r="BN124" i="3"/>
  <c r="BM125" i="3"/>
  <c r="BN125" i="3"/>
  <c r="BM126" i="3"/>
  <c r="BN126" i="3"/>
  <c r="BM127" i="3"/>
  <c r="BN127" i="3"/>
  <c r="BM128" i="3"/>
  <c r="BN128" i="3"/>
  <c r="BM129" i="3"/>
  <c r="BN129" i="3"/>
  <c r="BM130" i="3"/>
  <c r="BN130" i="3"/>
  <c r="BM131" i="3"/>
  <c r="BN131" i="3"/>
  <c r="BM132" i="3"/>
  <c r="BN132" i="3"/>
  <c r="BM133" i="3"/>
  <c r="BN133" i="3"/>
  <c r="BM134" i="3"/>
  <c r="BN134" i="3"/>
  <c r="BM135" i="3"/>
  <c r="BN135" i="3"/>
  <c r="BM136" i="3"/>
  <c r="BN136" i="3"/>
  <c r="BM137" i="3"/>
  <c r="BN137" i="3"/>
  <c r="BM138" i="3"/>
  <c r="BN138" i="3"/>
  <c r="BM139" i="3"/>
  <c r="BN139" i="3"/>
  <c r="BM140" i="3"/>
  <c r="BN140" i="3"/>
  <c r="BM141" i="3"/>
  <c r="BN141" i="3"/>
  <c r="BM142" i="3"/>
  <c r="BN142" i="3"/>
  <c r="BM143" i="3"/>
  <c r="BN143" i="3"/>
  <c r="BM144" i="3"/>
  <c r="BN144" i="3"/>
  <c r="BM145" i="3"/>
  <c r="BN145" i="3"/>
  <c r="BM146" i="3"/>
  <c r="BN146" i="3"/>
  <c r="BM147" i="3"/>
  <c r="BN147" i="3"/>
  <c r="BM148" i="3"/>
  <c r="BN148" i="3"/>
  <c r="BM149" i="3"/>
  <c r="BN149" i="3"/>
  <c r="BM150" i="3"/>
  <c r="BN150" i="3"/>
  <c r="BM151" i="3"/>
  <c r="BN151" i="3"/>
  <c r="BM152" i="3"/>
  <c r="BN152" i="3"/>
  <c r="BM153" i="3"/>
  <c r="BN153" i="3"/>
  <c r="BM154" i="3"/>
  <c r="BN154" i="3"/>
  <c r="BM155" i="3"/>
  <c r="BN157" i="3"/>
  <c r="AR157" i="3"/>
  <c r="BM159" i="3"/>
  <c r="AR159" i="3"/>
  <c r="BN161" i="3"/>
  <c r="AR161" i="3"/>
  <c r="AX161" i="3" s="1"/>
  <c r="BM162" i="3"/>
  <c r="BO162" i="3" s="1"/>
  <c r="BN163" i="3"/>
  <c r="AR163" i="3"/>
  <c r="AX163" i="3" s="1"/>
  <c r="BM164" i="3"/>
  <c r="BO164" i="3" s="1"/>
  <c r="BN165" i="3"/>
  <c r="AR165" i="3"/>
  <c r="AX165" i="3" s="1"/>
  <c r="BJ165" i="3" s="1"/>
  <c r="BM166" i="3"/>
  <c r="BO166" i="3" s="1"/>
  <c r="BN167" i="3"/>
  <c r="AR167" i="3"/>
  <c r="AX167" i="3" s="1"/>
  <c r="BJ167" i="3" s="1"/>
  <c r="BM168" i="3"/>
  <c r="BO168" i="3" s="1"/>
  <c r="BN169" i="3"/>
  <c r="AR169" i="3"/>
  <c r="AX169" i="3" s="1"/>
  <c r="BJ169" i="3" s="1"/>
  <c r="BM170" i="3"/>
  <c r="BO170" i="3" s="1"/>
  <c r="BN171" i="3"/>
  <c r="AR171" i="3"/>
  <c r="AX171" i="3" s="1"/>
  <c r="BJ171" i="3" s="1"/>
  <c r="BM172" i="3"/>
  <c r="BO172" i="3" s="1"/>
  <c r="BN173" i="3"/>
  <c r="AR173" i="3"/>
  <c r="AX173" i="3" s="1"/>
  <c r="BJ173" i="3" s="1"/>
  <c r="BM174" i="3"/>
  <c r="BO174" i="3" s="1"/>
  <c r="BN175" i="3"/>
  <c r="AR175" i="3"/>
  <c r="AX175" i="3" s="1"/>
  <c r="BJ175" i="3" s="1"/>
  <c r="BM176" i="3"/>
  <c r="BO176" i="3" s="1"/>
  <c r="BN177" i="3"/>
  <c r="AR177" i="3"/>
  <c r="AX177" i="3" s="1"/>
  <c r="BJ177" i="3" s="1"/>
  <c r="BM178" i="3"/>
  <c r="BO178" i="3" s="1"/>
  <c r="BN179" i="3"/>
  <c r="AR179" i="3"/>
  <c r="AX179" i="3" s="1"/>
  <c r="BJ179" i="3" s="1"/>
  <c r="BM180" i="3"/>
  <c r="BO180" i="3" s="1"/>
  <c r="BN181" i="3"/>
  <c r="AR181" i="3"/>
  <c r="AX181" i="3" s="1"/>
  <c r="BJ181" i="3" s="1"/>
  <c r="BM182" i="3"/>
  <c r="BO182" i="3" s="1"/>
  <c r="BN183" i="3"/>
  <c r="AR183" i="3"/>
  <c r="AX183" i="3" s="1"/>
  <c r="BJ183" i="3" s="1"/>
  <c r="BM184" i="3"/>
  <c r="BO184" i="3" s="1"/>
  <c r="BN185" i="3"/>
  <c r="AR185" i="3"/>
  <c r="AX185" i="3" s="1"/>
  <c r="BJ185" i="3" s="1"/>
  <c r="BM186" i="3"/>
  <c r="BO186" i="3" s="1"/>
  <c r="BN187" i="3"/>
  <c r="AR187" i="3"/>
  <c r="AX187" i="3" s="1"/>
  <c r="BJ187" i="3" s="1"/>
  <c r="BM190" i="3"/>
  <c r="BN191" i="3"/>
  <c r="BM193" i="3"/>
  <c r="BO193" i="3" s="1"/>
  <c r="BM194" i="3"/>
  <c r="AR194" i="3"/>
  <c r="AX194" i="3" s="1"/>
  <c r="BJ194" i="3" s="1"/>
  <c r="BN195" i="3"/>
  <c r="BO195" i="3" s="1"/>
  <c r="BM197" i="3"/>
  <c r="BO197" i="3" s="1"/>
  <c r="BN198" i="3"/>
  <c r="AR198" i="3"/>
  <c r="AX198" i="3" s="1"/>
  <c r="BJ198" i="3" s="1"/>
  <c r="BM199" i="3"/>
  <c r="BO199" i="3" s="1"/>
  <c r="BN200" i="3"/>
  <c r="AR200" i="3"/>
  <c r="AX200" i="3" s="1"/>
  <c r="BJ200" i="3" s="1"/>
  <c r="BM201" i="3"/>
  <c r="BO201" i="3" s="1"/>
  <c r="BN202" i="3"/>
  <c r="AR202" i="3"/>
  <c r="AX202" i="3" s="1"/>
  <c r="BJ202" i="3" s="1"/>
  <c r="BM203" i="3"/>
  <c r="BO203" i="3" s="1"/>
  <c r="BN204" i="3"/>
  <c r="AR204" i="3"/>
  <c r="AX204" i="3" s="1"/>
  <c r="BJ204" i="3" s="1"/>
  <c r="BM205" i="3"/>
  <c r="BO205" i="3" s="1"/>
  <c r="BN206" i="3"/>
  <c r="BO207" i="3"/>
  <c r="BN208" i="3"/>
  <c r="BO209" i="3"/>
  <c r="BN210" i="3"/>
  <c r="BO211" i="3"/>
  <c r="BN212" i="3"/>
  <c r="BO213" i="3"/>
  <c r="BN214" i="3"/>
  <c r="BO215" i="3"/>
  <c r="BM216" i="3"/>
  <c r="BC218" i="3"/>
  <c r="BD218" i="3" s="1"/>
  <c r="BN219" i="3"/>
  <c r="BN221" i="3"/>
  <c r="BN223" i="3"/>
  <c r="BN225" i="3"/>
  <c r="BM226" i="3"/>
  <c r="BM229" i="3"/>
  <c r="BN230" i="3"/>
  <c r="BO230" i="3" s="1"/>
  <c r="BN232" i="3"/>
  <c r="BO232" i="3" s="1"/>
  <c r="BN234" i="3"/>
  <c r="BO234" i="3" s="1"/>
  <c r="BN236" i="3"/>
  <c r="BO236" i="3" s="1"/>
  <c r="BM238" i="3"/>
  <c r="BN239" i="3"/>
  <c r="AR239" i="3"/>
  <c r="AX239" i="3" s="1"/>
  <c r="BJ239" i="3" s="1"/>
  <c r="H240" i="3"/>
  <c r="H243" i="3" s="1"/>
  <c r="BM7" i="3"/>
  <c r="BI7" i="3"/>
  <c r="BC7" i="3"/>
  <c r="BI9" i="3"/>
  <c r="BC9" i="3"/>
  <c r="BD9" i="3" s="1"/>
  <c r="AU11" i="3"/>
  <c r="AR11" i="3"/>
  <c r="BL11" i="3"/>
  <c r="AU13" i="3"/>
  <c r="AR13" i="3"/>
  <c r="BL13" i="3"/>
  <c r="AU15" i="3"/>
  <c r="AR15" i="3"/>
  <c r="BL15" i="3"/>
  <c r="BL16" i="3"/>
  <c r="BL17" i="3"/>
  <c r="AU19" i="3"/>
  <c r="F63" i="2" s="1"/>
  <c r="AR19" i="3"/>
  <c r="AU20" i="3"/>
  <c r="AR20" i="3"/>
  <c r="BL20" i="3"/>
  <c r="AU22" i="3"/>
  <c r="AR22" i="3"/>
  <c r="BL22" i="3"/>
  <c r="AU24" i="3"/>
  <c r="AR24" i="3"/>
  <c r="AU25" i="3"/>
  <c r="AR25" i="3"/>
  <c r="BL25" i="3"/>
  <c r="BL26" i="3"/>
  <c r="BL27" i="3"/>
  <c r="BL28" i="3"/>
  <c r="BL29" i="3"/>
  <c r="BL30" i="3"/>
  <c r="BL31" i="3"/>
  <c r="AU33" i="3"/>
  <c r="AR33" i="3"/>
  <c r="BN7" i="3"/>
  <c r="BN9" i="3"/>
  <c r="BO9" i="3" s="1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A94" i="3"/>
  <c r="BL94" i="3"/>
  <c r="BA96" i="3"/>
  <c r="BL96" i="3"/>
  <c r="BA98" i="3"/>
  <c r="BL98" i="3"/>
  <c r="BA100" i="3"/>
  <c r="BL100" i="3"/>
  <c r="AU8" i="3"/>
  <c r="AR8" i="3"/>
  <c r="AU10" i="3"/>
  <c r="AR10" i="3"/>
  <c r="AZ240" i="3"/>
  <c r="BA10" i="3"/>
  <c r="BL10" i="3"/>
  <c r="AU12" i="3"/>
  <c r="AR12" i="3"/>
  <c r="BL12" i="3"/>
  <c r="AU14" i="3"/>
  <c r="AR14" i="3"/>
  <c r="BL14" i="3"/>
  <c r="AU16" i="3"/>
  <c r="AR16" i="3"/>
  <c r="AU17" i="3"/>
  <c r="AR17" i="3"/>
  <c r="AU18" i="3"/>
  <c r="AR18" i="3"/>
  <c r="BL18" i="3"/>
  <c r="BL19" i="3"/>
  <c r="AU21" i="3"/>
  <c r="AR21" i="3"/>
  <c r="BL21" i="3"/>
  <c r="AU23" i="3"/>
  <c r="AR23" i="3"/>
  <c r="BL23" i="3"/>
  <c r="BL24" i="3"/>
  <c r="AU26" i="3"/>
  <c r="AR26" i="3"/>
  <c r="AU27" i="3"/>
  <c r="AR27" i="3"/>
  <c r="AU28" i="3"/>
  <c r="AR28" i="3"/>
  <c r="AU29" i="3"/>
  <c r="AR29" i="3"/>
  <c r="AU30" i="3"/>
  <c r="AR30" i="3"/>
  <c r="AU31" i="3"/>
  <c r="AR31" i="3"/>
  <c r="AU32" i="3"/>
  <c r="AR32" i="3"/>
  <c r="BL32" i="3"/>
  <c r="BL33" i="3"/>
  <c r="AU34" i="3"/>
  <c r="AR34" i="3"/>
  <c r="BL34" i="3"/>
  <c r="AU35" i="3"/>
  <c r="AR35" i="3"/>
  <c r="BL35" i="3"/>
  <c r="AU36" i="3"/>
  <c r="AR36" i="3"/>
  <c r="BL36" i="3"/>
  <c r="AU37" i="3"/>
  <c r="AR37" i="3"/>
  <c r="BA37" i="3"/>
  <c r="BL37" i="3"/>
  <c r="BA38" i="3"/>
  <c r="BC38" i="3" s="1"/>
  <c r="BD38" i="3" s="1"/>
  <c r="BL38" i="3"/>
  <c r="BA39" i="3"/>
  <c r="BC39" i="3" s="1"/>
  <c r="BD39" i="3" s="1"/>
  <c r="BL39" i="3"/>
  <c r="BA40" i="3"/>
  <c r="BC40" i="3" s="1"/>
  <c r="BD40" i="3" s="1"/>
  <c r="BL40" i="3"/>
  <c r="BA41" i="3"/>
  <c r="BC41" i="3" s="1"/>
  <c r="BD41" i="3" s="1"/>
  <c r="BL41" i="3"/>
  <c r="BA42" i="3"/>
  <c r="BC42" i="3" s="1"/>
  <c r="BD42" i="3" s="1"/>
  <c r="BL42" i="3"/>
  <c r="BA43" i="3"/>
  <c r="BC43" i="3" s="1"/>
  <c r="BD43" i="3" s="1"/>
  <c r="BL43" i="3"/>
  <c r="BA44" i="3"/>
  <c r="BC44" i="3" s="1"/>
  <c r="BD44" i="3" s="1"/>
  <c r="BL44" i="3"/>
  <c r="BA45" i="3"/>
  <c r="BC45" i="3" s="1"/>
  <c r="BD45" i="3" s="1"/>
  <c r="BL45" i="3"/>
  <c r="BA46" i="3"/>
  <c r="BC46" i="3" s="1"/>
  <c r="BD46" i="3" s="1"/>
  <c r="BL46" i="3"/>
  <c r="BA47" i="3"/>
  <c r="BC47" i="3" s="1"/>
  <c r="BD47" i="3" s="1"/>
  <c r="BL47" i="3"/>
  <c r="BA48" i="3"/>
  <c r="BC48" i="3" s="1"/>
  <c r="BD48" i="3" s="1"/>
  <c r="BL48" i="3"/>
  <c r="BA49" i="3"/>
  <c r="BC49" i="3" s="1"/>
  <c r="BD49" i="3" s="1"/>
  <c r="BL49" i="3"/>
  <c r="BA50" i="3"/>
  <c r="BC50" i="3" s="1"/>
  <c r="BD50" i="3" s="1"/>
  <c r="BL50" i="3"/>
  <c r="BA51" i="3"/>
  <c r="BC51" i="3" s="1"/>
  <c r="BD51" i="3" s="1"/>
  <c r="BL51" i="3"/>
  <c r="BA52" i="3"/>
  <c r="BC52" i="3" s="1"/>
  <c r="BD52" i="3" s="1"/>
  <c r="BL52" i="3"/>
  <c r="BA53" i="3"/>
  <c r="BC53" i="3" s="1"/>
  <c r="BD53" i="3" s="1"/>
  <c r="BL53" i="3"/>
  <c r="BA54" i="3"/>
  <c r="BC54" i="3" s="1"/>
  <c r="BD54" i="3" s="1"/>
  <c r="BL54" i="3"/>
  <c r="BA55" i="3"/>
  <c r="BC55" i="3" s="1"/>
  <c r="BD55" i="3" s="1"/>
  <c r="BL55" i="3"/>
  <c r="BA56" i="3"/>
  <c r="BC56" i="3" s="1"/>
  <c r="BD56" i="3" s="1"/>
  <c r="BL56" i="3"/>
  <c r="BA57" i="3"/>
  <c r="BC57" i="3" s="1"/>
  <c r="BD57" i="3" s="1"/>
  <c r="BL57" i="3"/>
  <c r="BA58" i="3"/>
  <c r="BC58" i="3" s="1"/>
  <c r="BD58" i="3" s="1"/>
  <c r="BL58" i="3"/>
  <c r="BA59" i="3"/>
  <c r="BC59" i="3" s="1"/>
  <c r="BD59" i="3" s="1"/>
  <c r="BL59" i="3"/>
  <c r="BA60" i="3"/>
  <c r="BC60" i="3" s="1"/>
  <c r="BD60" i="3" s="1"/>
  <c r="BL60" i="3"/>
  <c r="BA61" i="3"/>
  <c r="BC61" i="3" s="1"/>
  <c r="BD61" i="3" s="1"/>
  <c r="BL61" i="3"/>
  <c r="BA62" i="3"/>
  <c r="BC62" i="3" s="1"/>
  <c r="BD62" i="3" s="1"/>
  <c r="BL62" i="3"/>
  <c r="BA63" i="3"/>
  <c r="BC63" i="3" s="1"/>
  <c r="BD63" i="3" s="1"/>
  <c r="BL63" i="3"/>
  <c r="BA64" i="3"/>
  <c r="BC64" i="3" s="1"/>
  <c r="BD64" i="3" s="1"/>
  <c r="BL64" i="3"/>
  <c r="BA65" i="3"/>
  <c r="BC65" i="3" s="1"/>
  <c r="BD65" i="3" s="1"/>
  <c r="BL65" i="3"/>
  <c r="BA66" i="3"/>
  <c r="BC66" i="3" s="1"/>
  <c r="BD66" i="3" s="1"/>
  <c r="BL66" i="3"/>
  <c r="BA67" i="3"/>
  <c r="BC67" i="3" s="1"/>
  <c r="BD67" i="3" s="1"/>
  <c r="BL67" i="3"/>
  <c r="BA68" i="3"/>
  <c r="BC68" i="3" s="1"/>
  <c r="BD68" i="3" s="1"/>
  <c r="BL68" i="3"/>
  <c r="BA69" i="3"/>
  <c r="BC69" i="3" s="1"/>
  <c r="BD69" i="3" s="1"/>
  <c r="BL69" i="3"/>
  <c r="BA70" i="3"/>
  <c r="BC70" i="3" s="1"/>
  <c r="BD70" i="3" s="1"/>
  <c r="BL70" i="3"/>
  <c r="BA71" i="3"/>
  <c r="BC71" i="3" s="1"/>
  <c r="BD71" i="3" s="1"/>
  <c r="BL71" i="3"/>
  <c r="BA72" i="3"/>
  <c r="BC72" i="3" s="1"/>
  <c r="BD72" i="3" s="1"/>
  <c r="BL72" i="3"/>
  <c r="BA73" i="3"/>
  <c r="BC73" i="3" s="1"/>
  <c r="BD73" i="3" s="1"/>
  <c r="BL73" i="3"/>
  <c r="BA74" i="3"/>
  <c r="BC74" i="3" s="1"/>
  <c r="BD74" i="3" s="1"/>
  <c r="BL74" i="3"/>
  <c r="BA75" i="3"/>
  <c r="BC75" i="3" s="1"/>
  <c r="BD75" i="3" s="1"/>
  <c r="BL75" i="3"/>
  <c r="BA76" i="3"/>
  <c r="BC76" i="3" s="1"/>
  <c r="BD76" i="3" s="1"/>
  <c r="BL76" i="3"/>
  <c r="BA77" i="3"/>
  <c r="BC77" i="3" s="1"/>
  <c r="BD77" i="3" s="1"/>
  <c r="BL77" i="3"/>
  <c r="BA78" i="3"/>
  <c r="BC78" i="3" s="1"/>
  <c r="BD78" i="3" s="1"/>
  <c r="BL78" i="3"/>
  <c r="BA79" i="3"/>
  <c r="BC79" i="3" s="1"/>
  <c r="BD79" i="3" s="1"/>
  <c r="BL79" i="3"/>
  <c r="BA80" i="3"/>
  <c r="BC80" i="3" s="1"/>
  <c r="BD80" i="3" s="1"/>
  <c r="BL80" i="3"/>
  <c r="BA81" i="3"/>
  <c r="BC81" i="3" s="1"/>
  <c r="BD81" i="3" s="1"/>
  <c r="BL81" i="3"/>
  <c r="BA82" i="3"/>
  <c r="BC82" i="3" s="1"/>
  <c r="BD82" i="3" s="1"/>
  <c r="BL82" i="3"/>
  <c r="BA83" i="3"/>
  <c r="BC83" i="3" s="1"/>
  <c r="BD83" i="3" s="1"/>
  <c r="BL83" i="3"/>
  <c r="BA84" i="3"/>
  <c r="BC84" i="3" s="1"/>
  <c r="BD84" i="3" s="1"/>
  <c r="BL84" i="3"/>
  <c r="BA85" i="3"/>
  <c r="BC85" i="3" s="1"/>
  <c r="BD85" i="3" s="1"/>
  <c r="BL85" i="3"/>
  <c r="BA86" i="3"/>
  <c r="BC86" i="3" s="1"/>
  <c r="BD86" i="3" s="1"/>
  <c r="BL86" i="3"/>
  <c r="BA87" i="3"/>
  <c r="BC87" i="3" s="1"/>
  <c r="BD87" i="3" s="1"/>
  <c r="BL87" i="3"/>
  <c r="BA88" i="3"/>
  <c r="BC88" i="3" s="1"/>
  <c r="BD88" i="3" s="1"/>
  <c r="BL88" i="3"/>
  <c r="BA89" i="3"/>
  <c r="BC89" i="3" s="1"/>
  <c r="BD89" i="3" s="1"/>
  <c r="BL89" i="3"/>
  <c r="BA90" i="3"/>
  <c r="BC90" i="3" s="1"/>
  <c r="BD90" i="3" s="1"/>
  <c r="BL90" i="3"/>
  <c r="BA91" i="3"/>
  <c r="BC91" i="3" s="1"/>
  <c r="BD91" i="3" s="1"/>
  <c r="BL91" i="3"/>
  <c r="BA92" i="3"/>
  <c r="BC92" i="3" s="1"/>
  <c r="BD92" i="3" s="1"/>
  <c r="BL92" i="3"/>
  <c r="BA93" i="3"/>
  <c r="BC93" i="3" s="1"/>
  <c r="BD93" i="3" s="1"/>
  <c r="BL93" i="3"/>
  <c r="BA95" i="3"/>
  <c r="BL95" i="3"/>
  <c r="BA97" i="3"/>
  <c r="BC97" i="3" s="1"/>
  <c r="BD97" i="3" s="1"/>
  <c r="BL97" i="3"/>
  <c r="BA99" i="3"/>
  <c r="BC99" i="3" s="1"/>
  <c r="BD99" i="3" s="1"/>
  <c r="BL99" i="3"/>
  <c r="BA101" i="3"/>
  <c r="BC101" i="3" s="1"/>
  <c r="BD101" i="3" s="1"/>
  <c r="BL101" i="3"/>
  <c r="BA102" i="3"/>
  <c r="BL102" i="3"/>
  <c r="BA103" i="3"/>
  <c r="BL103" i="3"/>
  <c r="BA104" i="3"/>
  <c r="BL104" i="3"/>
  <c r="BA105" i="3"/>
  <c r="BL105" i="3"/>
  <c r="BA106" i="3"/>
  <c r="BL106" i="3"/>
  <c r="BA107" i="3"/>
  <c r="BL107" i="3"/>
  <c r="BA108" i="3"/>
  <c r="BL108" i="3"/>
  <c r="BA109" i="3"/>
  <c r="BL109" i="3"/>
  <c r="BA110" i="3"/>
  <c r="BL110" i="3"/>
  <c r="BA111" i="3"/>
  <c r="BL111" i="3"/>
  <c r="BA112" i="3"/>
  <c r="BL112" i="3"/>
  <c r="BA113" i="3"/>
  <c r="BL113" i="3"/>
  <c r="BA114" i="3"/>
  <c r="BL114" i="3"/>
  <c r="BA115" i="3"/>
  <c r="BL115" i="3"/>
  <c r="BA116" i="3"/>
  <c r="BL116" i="3"/>
  <c r="BA117" i="3"/>
  <c r="BL117" i="3"/>
  <c r="BA118" i="3"/>
  <c r="BL118" i="3"/>
  <c r="BA119" i="3"/>
  <c r="BL119" i="3"/>
  <c r="BA120" i="3"/>
  <c r="BL120" i="3"/>
  <c r="BA121" i="3"/>
  <c r="BL121" i="3"/>
  <c r="BA122" i="3"/>
  <c r="BL122" i="3"/>
  <c r="BA123" i="3"/>
  <c r="BL123" i="3"/>
  <c r="BA124" i="3"/>
  <c r="BL124" i="3"/>
  <c r="BA125" i="3"/>
  <c r="BL125" i="3"/>
  <c r="BA126" i="3"/>
  <c r="BL126" i="3"/>
  <c r="BA127" i="3"/>
  <c r="BL127" i="3"/>
  <c r="BA128" i="3"/>
  <c r="BL128" i="3"/>
  <c r="BA129" i="3"/>
  <c r="BL129" i="3"/>
  <c r="BA130" i="3"/>
  <c r="BL130" i="3"/>
  <c r="BA131" i="3"/>
  <c r="BL131" i="3"/>
  <c r="BA132" i="3"/>
  <c r="BL132" i="3"/>
  <c r="BA133" i="3"/>
  <c r="BL133" i="3"/>
  <c r="BA134" i="3"/>
  <c r="BL134" i="3"/>
  <c r="BA135" i="3"/>
  <c r="BL135" i="3"/>
  <c r="BA136" i="3"/>
  <c r="BL136" i="3"/>
  <c r="BN92" i="3"/>
  <c r="BO92" i="3" s="1"/>
  <c r="BN93" i="3"/>
  <c r="BO93" i="3" s="1"/>
  <c r="BC94" i="3"/>
  <c r="BD94" i="3" s="1"/>
  <c r="BN94" i="3"/>
  <c r="BO94" i="3" s="1"/>
  <c r="BC95" i="3"/>
  <c r="BD95" i="3" s="1"/>
  <c r="BN95" i="3"/>
  <c r="BO95" i="3" s="1"/>
  <c r="BC96" i="3"/>
  <c r="BD96" i="3" s="1"/>
  <c r="BN96" i="3"/>
  <c r="BO96" i="3" s="1"/>
  <c r="BN97" i="3"/>
  <c r="BO97" i="3" s="1"/>
  <c r="BC98" i="3"/>
  <c r="BD98" i="3" s="1"/>
  <c r="BN98" i="3"/>
  <c r="BO98" i="3" s="1"/>
  <c r="BN99" i="3"/>
  <c r="BO99" i="3" s="1"/>
  <c r="BC100" i="3"/>
  <c r="BD100" i="3" s="1"/>
  <c r="BN100" i="3"/>
  <c r="BO100" i="3" s="1"/>
  <c r="BI101" i="3"/>
  <c r="AU102" i="3"/>
  <c r="AR102" i="3"/>
  <c r="AU103" i="3"/>
  <c r="AR103" i="3"/>
  <c r="AU104" i="3"/>
  <c r="AR104" i="3"/>
  <c r="AU105" i="3"/>
  <c r="AR105" i="3"/>
  <c r="AU106" i="3"/>
  <c r="AR106" i="3"/>
  <c r="AU107" i="3"/>
  <c r="AR107" i="3"/>
  <c r="AU108" i="3"/>
  <c r="AR108" i="3"/>
  <c r="AU109" i="3"/>
  <c r="AR109" i="3"/>
  <c r="AU110" i="3"/>
  <c r="AR110" i="3"/>
  <c r="AU111" i="3"/>
  <c r="AR111" i="3"/>
  <c r="AU112" i="3"/>
  <c r="AR112" i="3"/>
  <c r="AU113" i="3"/>
  <c r="AR113" i="3"/>
  <c r="AU114" i="3"/>
  <c r="AR114" i="3"/>
  <c r="AU115" i="3"/>
  <c r="AR115" i="3"/>
  <c r="AU116" i="3"/>
  <c r="AR116" i="3"/>
  <c r="AU117" i="3"/>
  <c r="AR117" i="3"/>
  <c r="AU118" i="3"/>
  <c r="AR118" i="3"/>
  <c r="AU119" i="3"/>
  <c r="AR119" i="3"/>
  <c r="AU120" i="3"/>
  <c r="AR120" i="3"/>
  <c r="AU121" i="3"/>
  <c r="AR121" i="3"/>
  <c r="AU122" i="3"/>
  <c r="AR122" i="3"/>
  <c r="AU123" i="3"/>
  <c r="AR123" i="3"/>
  <c r="AU124" i="3"/>
  <c r="AR124" i="3"/>
  <c r="AU125" i="3"/>
  <c r="AR125" i="3"/>
  <c r="AU126" i="3"/>
  <c r="AR126" i="3"/>
  <c r="AU127" i="3"/>
  <c r="AR127" i="3"/>
  <c r="AU128" i="3"/>
  <c r="AR128" i="3"/>
  <c r="AU129" i="3"/>
  <c r="AR129" i="3"/>
  <c r="AU130" i="3"/>
  <c r="AR130" i="3"/>
  <c r="AU131" i="3"/>
  <c r="AR131" i="3"/>
  <c r="AU132" i="3"/>
  <c r="AR132" i="3"/>
  <c r="AU133" i="3"/>
  <c r="AR133" i="3"/>
  <c r="AU134" i="3"/>
  <c r="AR134" i="3"/>
  <c r="AU135" i="3"/>
  <c r="AR135" i="3"/>
  <c r="AU136" i="3"/>
  <c r="AR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AQ240" i="3"/>
  <c r="AS240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BN101" i="3"/>
  <c r="BO101" i="3" s="1"/>
  <c r="BA137" i="3"/>
  <c r="BC137" i="3" s="1"/>
  <c r="BD137" i="3" s="1"/>
  <c r="BL137" i="3"/>
  <c r="BA138" i="3"/>
  <c r="BC138" i="3" s="1"/>
  <c r="BD138" i="3" s="1"/>
  <c r="BL138" i="3"/>
  <c r="BA139" i="3"/>
  <c r="BC139" i="3" s="1"/>
  <c r="BD139" i="3" s="1"/>
  <c r="BL139" i="3"/>
  <c r="BA140" i="3"/>
  <c r="BC140" i="3" s="1"/>
  <c r="BD140" i="3" s="1"/>
  <c r="BL140" i="3"/>
  <c r="BA141" i="3"/>
  <c r="BC141" i="3" s="1"/>
  <c r="BD141" i="3" s="1"/>
  <c r="BL141" i="3"/>
  <c r="BA142" i="3"/>
  <c r="BC142" i="3" s="1"/>
  <c r="BD142" i="3" s="1"/>
  <c r="BL142" i="3"/>
  <c r="BA143" i="3"/>
  <c r="BC143" i="3" s="1"/>
  <c r="BD143" i="3" s="1"/>
  <c r="BL143" i="3"/>
  <c r="BA144" i="3"/>
  <c r="BC144" i="3" s="1"/>
  <c r="BD144" i="3" s="1"/>
  <c r="BL144" i="3"/>
  <c r="BA145" i="3"/>
  <c r="BC145" i="3" s="1"/>
  <c r="BD145" i="3" s="1"/>
  <c r="BL145" i="3"/>
  <c r="BA146" i="3"/>
  <c r="BC146" i="3" s="1"/>
  <c r="BD146" i="3" s="1"/>
  <c r="BL146" i="3"/>
  <c r="BA147" i="3"/>
  <c r="BC147" i="3" s="1"/>
  <c r="BD147" i="3" s="1"/>
  <c r="BL147" i="3"/>
  <c r="BA148" i="3"/>
  <c r="BC148" i="3" s="1"/>
  <c r="BD148" i="3" s="1"/>
  <c r="BL148" i="3"/>
  <c r="BA149" i="3"/>
  <c r="BC149" i="3" s="1"/>
  <c r="BD149" i="3" s="1"/>
  <c r="BL149" i="3"/>
  <c r="BA150" i="3"/>
  <c r="BC150" i="3" s="1"/>
  <c r="BD150" i="3" s="1"/>
  <c r="BL150" i="3"/>
  <c r="BA151" i="3"/>
  <c r="BC151" i="3" s="1"/>
  <c r="BD151" i="3" s="1"/>
  <c r="BL151" i="3"/>
  <c r="BA152" i="3"/>
  <c r="BC152" i="3" s="1"/>
  <c r="BD152" i="3" s="1"/>
  <c r="BL152" i="3"/>
  <c r="BA153" i="3"/>
  <c r="BC153" i="3" s="1"/>
  <c r="BD153" i="3" s="1"/>
  <c r="BL153" i="3"/>
  <c r="BA154" i="3"/>
  <c r="BC154" i="3" s="1"/>
  <c r="BD154" i="3" s="1"/>
  <c r="BL154" i="3"/>
  <c r="BA155" i="3"/>
  <c r="BC155" i="3" s="1"/>
  <c r="BD155" i="3" s="1"/>
  <c r="BL155" i="3"/>
  <c r="BI156" i="3"/>
  <c r="BN155" i="3"/>
  <c r="BO155" i="3" s="1"/>
  <c r="BA156" i="3"/>
  <c r="BC156" i="3" s="1"/>
  <c r="BD156" i="3" s="1"/>
  <c r="BI157" i="3"/>
  <c r="BM157" i="3"/>
  <c r="BO157" i="3" s="1"/>
  <c r="BA159" i="3"/>
  <c r="BC159" i="3" s="1"/>
  <c r="BD159" i="3" s="1"/>
  <c r="BL159" i="3"/>
  <c r="BA162" i="3"/>
  <c r="BL162" i="3"/>
  <c r="BA164" i="3"/>
  <c r="BL164" i="3"/>
  <c r="BA166" i="3"/>
  <c r="BL166" i="3"/>
  <c r="BA168" i="3"/>
  <c r="BL168" i="3"/>
  <c r="BA170" i="3"/>
  <c r="BL170" i="3"/>
  <c r="BA172" i="3"/>
  <c r="BL172" i="3"/>
  <c r="BA174" i="3"/>
  <c r="BL174" i="3"/>
  <c r="BA176" i="3"/>
  <c r="BL176" i="3"/>
  <c r="BA178" i="3"/>
  <c r="BL178" i="3"/>
  <c r="BA180" i="3"/>
  <c r="BL180" i="3"/>
  <c r="BA182" i="3"/>
  <c r="BL182" i="3"/>
  <c r="BA184" i="3"/>
  <c r="BL184" i="3"/>
  <c r="BA186" i="3"/>
  <c r="BL186" i="3"/>
  <c r="BA188" i="3"/>
  <c r="BL188" i="3"/>
  <c r="BI190" i="3"/>
  <c r="BI191" i="3"/>
  <c r="BA192" i="3"/>
  <c r="BL192" i="3"/>
  <c r="AR137" i="3"/>
  <c r="AR138" i="3"/>
  <c r="AR139" i="3"/>
  <c r="AR140" i="3"/>
  <c r="AR141" i="3"/>
  <c r="AR142" i="3"/>
  <c r="AR143" i="3"/>
  <c r="AR144" i="3"/>
  <c r="AR145" i="3"/>
  <c r="AR146" i="3"/>
  <c r="AR147" i="3"/>
  <c r="AR148" i="3"/>
  <c r="AR149" i="3"/>
  <c r="AR150" i="3"/>
  <c r="AR151" i="3"/>
  <c r="AR152" i="3"/>
  <c r="AR153" i="3"/>
  <c r="AR154" i="3"/>
  <c r="AR155" i="3"/>
  <c r="AR156" i="3"/>
  <c r="BM156" i="3"/>
  <c r="BO156" i="3" s="1"/>
  <c r="BA157" i="3"/>
  <c r="BC157" i="3" s="1"/>
  <c r="BD157" i="3" s="1"/>
  <c r="BA158" i="3"/>
  <c r="BC158" i="3" s="1"/>
  <c r="BD158" i="3" s="1"/>
  <c r="BL158" i="3"/>
  <c r="BA160" i="3"/>
  <c r="BL160" i="3"/>
  <c r="BJ161" i="3"/>
  <c r="BI162" i="3"/>
  <c r="BI164" i="3"/>
  <c r="BI166" i="3"/>
  <c r="BI168" i="3"/>
  <c r="BI170" i="3"/>
  <c r="BI172" i="3"/>
  <c r="BI174" i="3"/>
  <c r="BI176" i="3"/>
  <c r="BI178" i="3"/>
  <c r="BI180" i="3"/>
  <c r="BI182" i="3"/>
  <c r="BI184" i="3"/>
  <c r="BI186" i="3"/>
  <c r="BI188" i="3"/>
  <c r="BA190" i="3"/>
  <c r="BL190" i="3"/>
  <c r="BI192" i="3"/>
  <c r="BN158" i="3"/>
  <c r="BO158" i="3" s="1"/>
  <c r="BN159" i="3"/>
  <c r="BO159" i="3" s="1"/>
  <c r="BC160" i="3"/>
  <c r="BD160" i="3" s="1"/>
  <c r="BN160" i="3"/>
  <c r="BO160" i="3" s="1"/>
  <c r="BA161" i="3"/>
  <c r="BM161" i="3"/>
  <c r="BO161" i="3" s="1"/>
  <c r="AR162" i="3"/>
  <c r="AX162" i="3" s="1"/>
  <c r="BJ162" i="3" s="1"/>
  <c r="BA163" i="3"/>
  <c r="I63" i="1" s="1"/>
  <c r="BM163" i="3"/>
  <c r="BO163" i="3" s="1"/>
  <c r="AR164" i="3"/>
  <c r="AX164" i="3" s="1"/>
  <c r="BJ164" i="3" s="1"/>
  <c r="BA165" i="3"/>
  <c r="BM165" i="3"/>
  <c r="BO165" i="3" s="1"/>
  <c r="AR166" i="3"/>
  <c r="AX166" i="3" s="1"/>
  <c r="BJ166" i="3" s="1"/>
  <c r="BA167" i="3"/>
  <c r="BC167" i="3" s="1"/>
  <c r="BD167" i="3" s="1"/>
  <c r="BM167" i="3"/>
  <c r="BO167" i="3" s="1"/>
  <c r="AR168" i="3"/>
  <c r="AX168" i="3" s="1"/>
  <c r="BJ168" i="3" s="1"/>
  <c r="BA169" i="3"/>
  <c r="BM169" i="3"/>
  <c r="BO169" i="3" s="1"/>
  <c r="AR170" i="3"/>
  <c r="AX170" i="3" s="1"/>
  <c r="BJ170" i="3" s="1"/>
  <c r="BA171" i="3"/>
  <c r="BC171" i="3" s="1"/>
  <c r="BD171" i="3" s="1"/>
  <c r="BM171" i="3"/>
  <c r="BO171" i="3" s="1"/>
  <c r="AR172" i="3"/>
  <c r="AX172" i="3" s="1"/>
  <c r="BJ172" i="3" s="1"/>
  <c r="BA173" i="3"/>
  <c r="BM173" i="3"/>
  <c r="BO173" i="3" s="1"/>
  <c r="AR174" i="3"/>
  <c r="AX174" i="3" s="1"/>
  <c r="BJ174" i="3" s="1"/>
  <c r="BA175" i="3"/>
  <c r="BC175" i="3" s="1"/>
  <c r="BD175" i="3" s="1"/>
  <c r="BM175" i="3"/>
  <c r="BO175" i="3" s="1"/>
  <c r="AR176" i="3"/>
  <c r="AX176" i="3" s="1"/>
  <c r="BJ176" i="3" s="1"/>
  <c r="BA177" i="3"/>
  <c r="BM177" i="3"/>
  <c r="BO177" i="3" s="1"/>
  <c r="AR178" i="3"/>
  <c r="AX178" i="3" s="1"/>
  <c r="BJ178" i="3" s="1"/>
  <c r="BA179" i="3"/>
  <c r="BC179" i="3" s="1"/>
  <c r="BD179" i="3" s="1"/>
  <c r="BM179" i="3"/>
  <c r="BO179" i="3" s="1"/>
  <c r="AR180" i="3"/>
  <c r="AX180" i="3" s="1"/>
  <c r="BJ180" i="3" s="1"/>
  <c r="BA181" i="3"/>
  <c r="BM181" i="3"/>
  <c r="BO181" i="3" s="1"/>
  <c r="AR182" i="3"/>
  <c r="AX182" i="3" s="1"/>
  <c r="BJ182" i="3" s="1"/>
  <c r="BA183" i="3"/>
  <c r="BC183" i="3" s="1"/>
  <c r="BD183" i="3" s="1"/>
  <c r="BM183" i="3"/>
  <c r="BO183" i="3" s="1"/>
  <c r="AR184" i="3"/>
  <c r="AX184" i="3" s="1"/>
  <c r="BJ184" i="3" s="1"/>
  <c r="BA185" i="3"/>
  <c r="BM185" i="3"/>
  <c r="BO185" i="3" s="1"/>
  <c r="AR186" i="3"/>
  <c r="AX186" i="3" s="1"/>
  <c r="BJ186" i="3" s="1"/>
  <c r="BA187" i="3"/>
  <c r="BC187" i="3" s="1"/>
  <c r="BD187" i="3" s="1"/>
  <c r="BM187" i="3"/>
  <c r="BO187" i="3" s="1"/>
  <c r="AR188" i="3"/>
  <c r="AX188" i="3" s="1"/>
  <c r="BJ188" i="3" s="1"/>
  <c r="BN188" i="3"/>
  <c r="BO188" i="3" s="1"/>
  <c r="BA189" i="3"/>
  <c r="BM189" i="3"/>
  <c r="BO189" i="3" s="1"/>
  <c r="AR190" i="3"/>
  <c r="AX190" i="3" s="1"/>
  <c r="BJ190" i="3" s="1"/>
  <c r="BN190" i="3"/>
  <c r="BO190" i="3" s="1"/>
  <c r="BA191" i="3"/>
  <c r="BM191" i="3"/>
  <c r="BO191" i="3" s="1"/>
  <c r="AR192" i="3"/>
  <c r="AX192" i="3" s="1"/>
  <c r="BJ192" i="3" s="1"/>
  <c r="AU193" i="3"/>
  <c r="AR193" i="3"/>
  <c r="AX193" i="3" s="1"/>
  <c r="BJ193" i="3" s="1"/>
  <c r="BN194" i="3"/>
  <c r="BA195" i="3"/>
  <c r="BN196" i="3"/>
  <c r="BM196" i="3"/>
  <c r="BO196" i="3" s="1"/>
  <c r="BL196" i="3"/>
  <c r="BA197" i="3"/>
  <c r="BL197" i="3"/>
  <c r="BA199" i="3"/>
  <c r="BL199" i="3"/>
  <c r="BA201" i="3"/>
  <c r="BL201" i="3"/>
  <c r="BA203" i="3"/>
  <c r="BL203" i="3"/>
  <c r="BA205" i="3"/>
  <c r="BL205" i="3"/>
  <c r="BA207" i="3"/>
  <c r="BL207" i="3"/>
  <c r="BA209" i="3"/>
  <c r="BL209" i="3"/>
  <c r="BA211" i="3"/>
  <c r="BL211" i="3"/>
  <c r="BA213" i="3"/>
  <c r="BL213" i="3"/>
  <c r="BA215" i="3"/>
  <c r="BL215" i="3"/>
  <c r="BC161" i="3"/>
  <c r="BD161" i="3" s="1"/>
  <c r="BC165" i="3"/>
  <c r="BD165" i="3" s="1"/>
  <c r="BC169" i="3"/>
  <c r="BD169" i="3" s="1"/>
  <c r="BC173" i="3"/>
  <c r="BD173" i="3" s="1"/>
  <c r="BC177" i="3"/>
  <c r="BD177" i="3" s="1"/>
  <c r="BC181" i="3"/>
  <c r="BD181" i="3" s="1"/>
  <c r="BC185" i="3"/>
  <c r="BD185" i="3" s="1"/>
  <c r="BC189" i="3"/>
  <c r="BD189" i="3" s="1"/>
  <c r="AR191" i="3"/>
  <c r="AX191" i="3" s="1"/>
  <c r="BJ191" i="3" s="1"/>
  <c r="BN192" i="3"/>
  <c r="BO192" i="3" s="1"/>
  <c r="BA193" i="3"/>
  <c r="BO194" i="3"/>
  <c r="BL194" i="3"/>
  <c r="AU195" i="3"/>
  <c r="AR195" i="3"/>
  <c r="AX195" i="3" s="1"/>
  <c r="BJ195" i="3" s="1"/>
  <c r="BI197" i="3"/>
  <c r="BI199" i="3"/>
  <c r="BI201" i="3"/>
  <c r="BI203" i="3"/>
  <c r="BI205" i="3"/>
  <c r="BI207" i="3"/>
  <c r="BI209" i="3"/>
  <c r="BI211" i="3"/>
  <c r="BI213" i="3"/>
  <c r="BI215" i="3"/>
  <c r="AR197" i="3"/>
  <c r="AX197" i="3" s="1"/>
  <c r="BJ197" i="3" s="1"/>
  <c r="BA198" i="3"/>
  <c r="BM198" i="3"/>
  <c r="BO198" i="3" s="1"/>
  <c r="AR199" i="3"/>
  <c r="AX199" i="3" s="1"/>
  <c r="BJ199" i="3" s="1"/>
  <c r="BA200" i="3"/>
  <c r="BC200" i="3" s="1"/>
  <c r="BD200" i="3" s="1"/>
  <c r="BM200" i="3"/>
  <c r="BO200" i="3" s="1"/>
  <c r="AR201" i="3"/>
  <c r="AX201" i="3" s="1"/>
  <c r="BJ201" i="3" s="1"/>
  <c r="BA202" i="3"/>
  <c r="BM202" i="3"/>
  <c r="BO202" i="3" s="1"/>
  <c r="AR203" i="3"/>
  <c r="AX203" i="3" s="1"/>
  <c r="BJ203" i="3" s="1"/>
  <c r="BA204" i="3"/>
  <c r="BC204" i="3" s="1"/>
  <c r="BD204" i="3" s="1"/>
  <c r="BM204" i="3"/>
  <c r="BO204" i="3" s="1"/>
  <c r="AR205" i="3"/>
  <c r="AX205" i="3" s="1"/>
  <c r="BJ205" i="3" s="1"/>
  <c r="BA206" i="3"/>
  <c r="BM206" i="3"/>
  <c r="BO206" i="3" s="1"/>
  <c r="AR207" i="3"/>
  <c r="AX207" i="3" s="1"/>
  <c r="BJ207" i="3" s="1"/>
  <c r="BA208" i="3"/>
  <c r="BC208" i="3" s="1"/>
  <c r="BD208" i="3" s="1"/>
  <c r="BM208" i="3"/>
  <c r="BO208" i="3" s="1"/>
  <c r="AR209" i="3"/>
  <c r="AX209" i="3" s="1"/>
  <c r="BJ209" i="3" s="1"/>
  <c r="BA210" i="3"/>
  <c r="BM210" i="3"/>
  <c r="BO210" i="3" s="1"/>
  <c r="AR211" i="3"/>
  <c r="AX211" i="3" s="1"/>
  <c r="BJ211" i="3" s="1"/>
  <c r="BA212" i="3"/>
  <c r="BC212" i="3" s="1"/>
  <c r="BD212" i="3" s="1"/>
  <c r="BM212" i="3"/>
  <c r="BO212" i="3" s="1"/>
  <c r="AR213" i="3"/>
  <c r="AX213" i="3" s="1"/>
  <c r="BJ213" i="3" s="1"/>
  <c r="BA214" i="3"/>
  <c r="BM214" i="3"/>
  <c r="BO214" i="3" s="1"/>
  <c r="AR215" i="3"/>
  <c r="AX215" i="3" s="1"/>
  <c r="BJ215" i="3" s="1"/>
  <c r="BC216" i="3"/>
  <c r="BD216" i="3" s="1"/>
  <c r="BL216" i="3"/>
  <c r="AU217" i="3"/>
  <c r="AR217" i="3"/>
  <c r="AX217" i="3" s="1"/>
  <c r="BJ217" i="3" s="1"/>
  <c r="BI218" i="3"/>
  <c r="BI219" i="3"/>
  <c r="BO219" i="3"/>
  <c r="BI221" i="3"/>
  <c r="BO221" i="3"/>
  <c r="BI223" i="3"/>
  <c r="BO223" i="3"/>
  <c r="BI225" i="3"/>
  <c r="BL227" i="3"/>
  <c r="BA227" i="3"/>
  <c r="BC198" i="3"/>
  <c r="BD198" i="3" s="1"/>
  <c r="BC202" i="3"/>
  <c r="BD202" i="3" s="1"/>
  <c r="BC206" i="3"/>
  <c r="BD206" i="3" s="1"/>
  <c r="BC210" i="3"/>
  <c r="BD210" i="3" s="1"/>
  <c r="BC214" i="3"/>
  <c r="BD214" i="3" s="1"/>
  <c r="BN216" i="3"/>
  <c r="BO216" i="3" s="1"/>
  <c r="BA217" i="3"/>
  <c r="BM218" i="3"/>
  <c r="BN218" i="3"/>
  <c r="BL219" i="3"/>
  <c r="BA219" i="3"/>
  <c r="BL221" i="3"/>
  <c r="BA221" i="3"/>
  <c r="BL223" i="3"/>
  <c r="BA223" i="3"/>
  <c r="BL225" i="3"/>
  <c r="BA225" i="3"/>
  <c r="BI227" i="3"/>
  <c r="BI228" i="3"/>
  <c r="BC220" i="3"/>
  <c r="BD220" i="3" s="1"/>
  <c r="BL220" i="3"/>
  <c r="BN220" i="3"/>
  <c r="BO220" i="3" s="1"/>
  <c r="BC222" i="3"/>
  <c r="BD222" i="3" s="1"/>
  <c r="BL222" i="3"/>
  <c r="BN222" i="3"/>
  <c r="BO222" i="3" s="1"/>
  <c r="BC224" i="3"/>
  <c r="BD224" i="3" s="1"/>
  <c r="BL224" i="3"/>
  <c r="BN224" i="3"/>
  <c r="BO224" i="3" s="1"/>
  <c r="BM225" i="3"/>
  <c r="BO225" i="3" s="1"/>
  <c r="BC226" i="3"/>
  <c r="BD226" i="3" s="1"/>
  <c r="BL226" i="3"/>
  <c r="BN226" i="3"/>
  <c r="BO226" i="3" s="1"/>
  <c r="BM227" i="3"/>
  <c r="BO227" i="3" s="1"/>
  <c r="AR228" i="3"/>
  <c r="AX228" i="3" s="1"/>
  <c r="BJ228" i="3" s="1"/>
  <c r="BC229" i="3"/>
  <c r="BD229" i="3" s="1"/>
  <c r="AU230" i="3"/>
  <c r="AR230" i="3"/>
  <c r="AX230" i="3" s="1"/>
  <c r="BJ230" i="3" s="1"/>
  <c r="BI232" i="3"/>
  <c r="BI234" i="3"/>
  <c r="BI236" i="3"/>
  <c r="BI238" i="3"/>
  <c r="AR219" i="3"/>
  <c r="AX219" i="3" s="1"/>
  <c r="BJ219" i="3" s="1"/>
  <c r="AR221" i="3"/>
  <c r="AX221" i="3" s="1"/>
  <c r="BJ221" i="3" s="1"/>
  <c r="AR223" i="3"/>
  <c r="AX223" i="3" s="1"/>
  <c r="BJ223" i="3" s="1"/>
  <c r="AR225" i="3"/>
  <c r="AX225" i="3" s="1"/>
  <c r="BJ225" i="3" s="1"/>
  <c r="AR227" i="3"/>
  <c r="AX227" i="3" s="1"/>
  <c r="BJ227" i="3" s="1"/>
  <c r="BM228" i="3"/>
  <c r="BO228" i="3" s="1"/>
  <c r="BN229" i="3"/>
  <c r="BO229" i="3" s="1"/>
  <c r="BA230" i="3"/>
  <c r="BL230" i="3"/>
  <c r="BA232" i="3"/>
  <c r="BL232" i="3"/>
  <c r="BA234" i="3"/>
  <c r="BL234" i="3"/>
  <c r="BA236" i="3"/>
  <c r="BL236" i="3"/>
  <c r="BA238" i="3"/>
  <c r="BL238" i="3"/>
  <c r="BA231" i="3"/>
  <c r="BC231" i="3" s="1"/>
  <c r="BD231" i="3" s="1"/>
  <c r="BM231" i="3"/>
  <c r="BO231" i="3" s="1"/>
  <c r="AR232" i="3"/>
  <c r="AX232" i="3" s="1"/>
  <c r="BJ232" i="3" s="1"/>
  <c r="BA233" i="3"/>
  <c r="BC233" i="3" s="1"/>
  <c r="BD233" i="3" s="1"/>
  <c r="BM233" i="3"/>
  <c r="BO233" i="3" s="1"/>
  <c r="AR234" i="3"/>
  <c r="AX234" i="3" s="1"/>
  <c r="BJ234" i="3" s="1"/>
  <c r="BA235" i="3"/>
  <c r="BM235" i="3"/>
  <c r="BO235" i="3" s="1"/>
  <c r="AR236" i="3"/>
  <c r="AX236" i="3" s="1"/>
  <c r="BJ236" i="3" s="1"/>
  <c r="BA237" i="3"/>
  <c r="BC237" i="3" s="1"/>
  <c r="BD237" i="3" s="1"/>
  <c r="BM237" i="3"/>
  <c r="BO237" i="3" s="1"/>
  <c r="AR238" i="3"/>
  <c r="AX238" i="3" s="1"/>
  <c r="BJ238" i="3" s="1"/>
  <c r="BN238" i="3"/>
  <c r="BO238" i="3" s="1"/>
  <c r="BA239" i="3"/>
  <c r="BM239" i="3"/>
  <c r="BO239" i="3" s="1"/>
  <c r="BC235" i="3"/>
  <c r="BD235" i="3" s="1"/>
  <c r="BC239" i="3"/>
  <c r="BD239" i="3" s="1"/>
  <c r="BC236" i="3" l="1"/>
  <c r="BD236" i="3" s="1"/>
  <c r="BC232" i="3"/>
  <c r="BD232" i="3" s="1"/>
  <c r="BC163" i="3"/>
  <c r="BD163" i="3" s="1"/>
  <c r="AU240" i="3"/>
  <c r="BJ163" i="3"/>
  <c r="G63" i="1"/>
  <c r="BO153" i="3"/>
  <c r="BO151" i="3"/>
  <c r="BO149" i="3"/>
  <c r="BO147" i="3"/>
  <c r="BO145" i="3"/>
  <c r="BO143" i="3"/>
  <c r="BO141" i="3"/>
  <c r="BO139" i="3"/>
  <c r="BO137" i="3"/>
  <c r="BO135" i="3"/>
  <c r="BO133" i="3"/>
  <c r="BO131" i="3"/>
  <c r="BO129" i="3"/>
  <c r="BO127" i="3"/>
  <c r="BO125" i="3"/>
  <c r="BO123" i="3"/>
  <c r="BO121" i="3"/>
  <c r="BO119" i="3"/>
  <c r="BO117" i="3"/>
  <c r="BO115" i="3"/>
  <c r="BO113" i="3"/>
  <c r="BO111" i="3"/>
  <c r="BO109" i="3"/>
  <c r="BO107" i="3"/>
  <c r="BO105" i="3"/>
  <c r="BO103" i="3"/>
  <c r="BC194" i="3"/>
  <c r="BD194" i="3" s="1"/>
  <c r="BO90" i="3"/>
  <c r="BO88" i="3"/>
  <c r="BO86" i="3"/>
  <c r="BO84" i="3"/>
  <c r="BO82" i="3"/>
  <c r="BO80" i="3"/>
  <c r="BO78" i="3"/>
  <c r="BO76" i="3"/>
  <c r="BO74" i="3"/>
  <c r="BO72" i="3"/>
  <c r="BO70" i="3"/>
  <c r="BO68" i="3"/>
  <c r="BO66" i="3"/>
  <c r="BO64" i="3"/>
  <c r="BO62" i="3"/>
  <c r="BO60" i="3"/>
  <c r="BO58" i="3"/>
  <c r="BO56" i="3"/>
  <c r="BO54" i="3"/>
  <c r="BO52" i="3"/>
  <c r="BO50" i="3"/>
  <c r="BO48" i="3"/>
  <c r="BO46" i="3"/>
  <c r="BO44" i="3"/>
  <c r="BO42" i="3"/>
  <c r="BO40" i="3"/>
  <c r="BO38" i="3"/>
  <c r="BO36" i="3"/>
  <c r="BO34" i="3"/>
  <c r="BO32" i="3"/>
  <c r="BO30" i="3"/>
  <c r="BO28" i="3"/>
  <c r="BO26" i="3"/>
  <c r="BO24" i="3"/>
  <c r="BO22" i="3"/>
  <c r="BO20" i="3"/>
  <c r="BO10" i="3"/>
  <c r="BO14" i="3"/>
  <c r="AR240" i="3"/>
  <c r="BO154" i="3"/>
  <c r="BO152" i="3"/>
  <c r="BO150" i="3"/>
  <c r="BO148" i="3"/>
  <c r="BO146" i="3"/>
  <c r="BO144" i="3"/>
  <c r="BO142" i="3"/>
  <c r="BO140" i="3"/>
  <c r="BO138" i="3"/>
  <c r="BO136" i="3"/>
  <c r="BO134" i="3"/>
  <c r="BO132" i="3"/>
  <c r="BO130" i="3"/>
  <c r="BO128" i="3"/>
  <c r="BO126" i="3"/>
  <c r="BO124" i="3"/>
  <c r="BO122" i="3"/>
  <c r="BO120" i="3"/>
  <c r="BO118" i="3"/>
  <c r="BO116" i="3"/>
  <c r="BO114" i="3"/>
  <c r="BO112" i="3"/>
  <c r="BO110" i="3"/>
  <c r="BO108" i="3"/>
  <c r="BO106" i="3"/>
  <c r="BO104" i="3"/>
  <c r="BO102" i="3"/>
  <c r="BO91" i="3"/>
  <c r="BO89" i="3"/>
  <c r="BO87" i="3"/>
  <c r="BO85" i="3"/>
  <c r="BO83" i="3"/>
  <c r="BO81" i="3"/>
  <c r="BO79" i="3"/>
  <c r="BO77" i="3"/>
  <c r="BO75" i="3"/>
  <c r="BO73" i="3"/>
  <c r="BO71" i="3"/>
  <c r="BO69" i="3"/>
  <c r="BO67" i="3"/>
  <c r="BO65" i="3"/>
  <c r="BO63" i="3"/>
  <c r="BO61" i="3"/>
  <c r="BO59" i="3"/>
  <c r="BO57" i="3"/>
  <c r="BO55" i="3"/>
  <c r="BO53" i="3"/>
  <c r="BO51" i="3"/>
  <c r="BO49" i="3"/>
  <c r="BO47" i="3"/>
  <c r="BO45" i="3"/>
  <c r="BO43" i="3"/>
  <c r="BO41" i="3"/>
  <c r="BO39" i="3"/>
  <c r="BO18" i="3"/>
  <c r="BO16" i="3"/>
  <c r="BO12" i="3"/>
  <c r="BC238" i="3"/>
  <c r="BD238" i="3" s="1"/>
  <c r="BC234" i="3"/>
  <c r="BD234" i="3" s="1"/>
  <c r="BI230" i="3"/>
  <c r="BC230" i="3"/>
  <c r="BD230" i="3" s="1"/>
  <c r="BC228" i="3"/>
  <c r="BD228" i="3" s="1"/>
  <c r="BC227" i="3"/>
  <c r="BD227" i="3" s="1"/>
  <c r="BO218" i="3"/>
  <c r="BC215" i="3"/>
  <c r="BD215" i="3" s="1"/>
  <c r="BC213" i="3"/>
  <c r="BD213" i="3" s="1"/>
  <c r="BC211" i="3"/>
  <c r="BD211" i="3" s="1"/>
  <c r="BC209" i="3"/>
  <c r="BD209" i="3" s="1"/>
  <c r="BC207" i="3"/>
  <c r="BD207" i="3" s="1"/>
  <c r="BC205" i="3"/>
  <c r="BD205" i="3" s="1"/>
  <c r="BC203" i="3"/>
  <c r="BD203" i="3" s="1"/>
  <c r="BC201" i="3"/>
  <c r="BD201" i="3" s="1"/>
  <c r="BC199" i="3"/>
  <c r="BD199" i="3" s="1"/>
  <c r="BC197" i="3"/>
  <c r="BD197" i="3" s="1"/>
  <c r="BI193" i="3"/>
  <c r="BC193" i="3"/>
  <c r="BD193" i="3" s="1"/>
  <c r="BC192" i="3"/>
  <c r="BD192" i="3" s="1"/>
  <c r="AX240" i="3"/>
  <c r="BC191" i="3"/>
  <c r="BD191" i="3" s="1"/>
  <c r="BC190" i="3"/>
  <c r="BD190" i="3" s="1"/>
  <c r="BI37" i="3"/>
  <c r="BC37" i="3"/>
  <c r="BD37" i="3" s="1"/>
  <c r="BI35" i="3"/>
  <c r="BC35" i="3"/>
  <c r="BD35" i="3" s="1"/>
  <c r="BI21" i="3"/>
  <c r="BC21" i="3"/>
  <c r="BD21" i="3" s="1"/>
  <c r="BI18" i="3"/>
  <c r="BC18" i="3"/>
  <c r="BD18" i="3" s="1"/>
  <c r="BC17" i="3"/>
  <c r="BD17" i="3" s="1"/>
  <c r="BI17" i="3"/>
  <c r="BC16" i="3"/>
  <c r="BD16" i="3" s="1"/>
  <c r="BI16" i="3"/>
  <c r="BI12" i="3"/>
  <c r="BC12" i="3"/>
  <c r="BD12" i="3" s="1"/>
  <c r="BA240" i="3"/>
  <c r="BN240" i="3"/>
  <c r="BI33" i="3"/>
  <c r="BC33" i="3"/>
  <c r="BD33" i="3" s="1"/>
  <c r="BC22" i="3"/>
  <c r="BD22" i="3" s="1"/>
  <c r="BI22" i="3"/>
  <c r="BC15" i="3"/>
  <c r="BD15" i="3" s="1"/>
  <c r="BI15" i="3"/>
  <c r="BC11" i="3"/>
  <c r="BD11" i="3" s="1"/>
  <c r="BI11" i="3"/>
  <c r="BD7" i="3"/>
  <c r="BM240" i="3"/>
  <c r="BO7" i="3"/>
  <c r="BC225" i="3"/>
  <c r="BD225" i="3" s="1"/>
  <c r="BC223" i="3"/>
  <c r="BD223" i="3" s="1"/>
  <c r="BC221" i="3"/>
  <c r="BD221" i="3" s="1"/>
  <c r="BC219" i="3"/>
  <c r="BD219" i="3" s="1"/>
  <c r="BI217" i="3"/>
  <c r="BC217" i="3"/>
  <c r="BD217" i="3" s="1"/>
  <c r="BI195" i="3"/>
  <c r="BC195" i="3"/>
  <c r="BD195" i="3" s="1"/>
  <c r="BC188" i="3"/>
  <c r="BD188" i="3" s="1"/>
  <c r="BC186" i="3"/>
  <c r="BD186" i="3" s="1"/>
  <c r="BC184" i="3"/>
  <c r="BD184" i="3" s="1"/>
  <c r="BC182" i="3"/>
  <c r="BD182" i="3" s="1"/>
  <c r="BC180" i="3"/>
  <c r="BD180" i="3" s="1"/>
  <c r="BC178" i="3"/>
  <c r="BD178" i="3" s="1"/>
  <c r="BC176" i="3"/>
  <c r="BD176" i="3" s="1"/>
  <c r="BC174" i="3"/>
  <c r="BD174" i="3" s="1"/>
  <c r="BC172" i="3"/>
  <c r="BD172" i="3" s="1"/>
  <c r="BC170" i="3"/>
  <c r="BD170" i="3" s="1"/>
  <c r="BC168" i="3"/>
  <c r="BD168" i="3" s="1"/>
  <c r="BC166" i="3"/>
  <c r="BD166" i="3" s="1"/>
  <c r="BC164" i="3"/>
  <c r="BD164" i="3" s="1"/>
  <c r="BC162" i="3"/>
  <c r="BD162" i="3" s="1"/>
  <c r="BC136" i="3"/>
  <c r="BD136" i="3" s="1"/>
  <c r="BI136" i="3"/>
  <c r="BC135" i="3"/>
  <c r="BD135" i="3" s="1"/>
  <c r="BI135" i="3"/>
  <c r="BC134" i="3"/>
  <c r="BD134" i="3" s="1"/>
  <c r="BI134" i="3"/>
  <c r="BC133" i="3"/>
  <c r="BD133" i="3" s="1"/>
  <c r="BI133" i="3"/>
  <c r="BC132" i="3"/>
  <c r="BD132" i="3" s="1"/>
  <c r="BI132" i="3"/>
  <c r="BC131" i="3"/>
  <c r="BD131" i="3" s="1"/>
  <c r="BI131" i="3"/>
  <c r="BC130" i="3"/>
  <c r="BD130" i="3" s="1"/>
  <c r="BI130" i="3"/>
  <c r="BC129" i="3"/>
  <c r="BD129" i="3" s="1"/>
  <c r="BI129" i="3"/>
  <c r="BC128" i="3"/>
  <c r="BD128" i="3" s="1"/>
  <c r="BI128" i="3"/>
  <c r="BC127" i="3"/>
  <c r="BD127" i="3" s="1"/>
  <c r="BI127" i="3"/>
  <c r="BC126" i="3"/>
  <c r="BD126" i="3" s="1"/>
  <c r="BI126" i="3"/>
  <c r="BC125" i="3"/>
  <c r="BD125" i="3" s="1"/>
  <c r="BI125" i="3"/>
  <c r="BC124" i="3"/>
  <c r="BD124" i="3" s="1"/>
  <c r="BI124" i="3"/>
  <c r="BC123" i="3"/>
  <c r="BD123" i="3" s="1"/>
  <c r="BI123" i="3"/>
  <c r="BC122" i="3"/>
  <c r="BD122" i="3" s="1"/>
  <c r="BI122" i="3"/>
  <c r="BC121" i="3"/>
  <c r="BD121" i="3" s="1"/>
  <c r="BI121" i="3"/>
  <c r="BC120" i="3"/>
  <c r="BD120" i="3" s="1"/>
  <c r="BI120" i="3"/>
  <c r="BC119" i="3"/>
  <c r="BD119" i="3" s="1"/>
  <c r="BI119" i="3"/>
  <c r="BC118" i="3"/>
  <c r="BD118" i="3" s="1"/>
  <c r="BI118" i="3"/>
  <c r="BC117" i="3"/>
  <c r="BD117" i="3" s="1"/>
  <c r="BI117" i="3"/>
  <c r="BC116" i="3"/>
  <c r="BD116" i="3" s="1"/>
  <c r="BI116" i="3"/>
  <c r="BC115" i="3"/>
  <c r="BD115" i="3" s="1"/>
  <c r="BI115" i="3"/>
  <c r="BC114" i="3"/>
  <c r="BD114" i="3" s="1"/>
  <c r="BI114" i="3"/>
  <c r="BC113" i="3"/>
  <c r="BD113" i="3" s="1"/>
  <c r="BI113" i="3"/>
  <c r="BC112" i="3"/>
  <c r="BD112" i="3" s="1"/>
  <c r="BI112" i="3"/>
  <c r="BC111" i="3"/>
  <c r="BD111" i="3" s="1"/>
  <c r="BI111" i="3"/>
  <c r="BC110" i="3"/>
  <c r="BD110" i="3" s="1"/>
  <c r="BI110" i="3"/>
  <c r="BC109" i="3"/>
  <c r="BD109" i="3" s="1"/>
  <c r="BI109" i="3"/>
  <c r="BC108" i="3"/>
  <c r="BD108" i="3" s="1"/>
  <c r="BI108" i="3"/>
  <c r="BC107" i="3"/>
  <c r="BD107" i="3" s="1"/>
  <c r="BI107" i="3"/>
  <c r="BC106" i="3"/>
  <c r="BD106" i="3" s="1"/>
  <c r="BI106" i="3"/>
  <c r="BC105" i="3"/>
  <c r="BD105" i="3" s="1"/>
  <c r="BI105" i="3"/>
  <c r="BC104" i="3"/>
  <c r="BD104" i="3" s="1"/>
  <c r="BI104" i="3"/>
  <c r="BC103" i="3"/>
  <c r="BD103" i="3" s="1"/>
  <c r="BI103" i="3"/>
  <c r="BC102" i="3"/>
  <c r="BD102" i="3" s="1"/>
  <c r="BI102" i="3"/>
  <c r="BI36" i="3"/>
  <c r="BC36" i="3"/>
  <c r="BD36" i="3" s="1"/>
  <c r="BI34" i="3"/>
  <c r="BC34" i="3"/>
  <c r="BD34" i="3" s="1"/>
  <c r="BI32" i="3"/>
  <c r="BC32" i="3"/>
  <c r="BD32" i="3" s="1"/>
  <c r="BC31" i="3"/>
  <c r="BD31" i="3" s="1"/>
  <c r="BI31" i="3"/>
  <c r="BC30" i="3"/>
  <c r="BD30" i="3" s="1"/>
  <c r="BI30" i="3"/>
  <c r="BC29" i="3"/>
  <c r="BD29" i="3" s="1"/>
  <c r="BI29" i="3"/>
  <c r="BC28" i="3"/>
  <c r="BD28" i="3" s="1"/>
  <c r="BI28" i="3"/>
  <c r="BC27" i="3"/>
  <c r="BD27" i="3" s="1"/>
  <c r="BI27" i="3"/>
  <c r="BC26" i="3"/>
  <c r="BD26" i="3" s="1"/>
  <c r="BI26" i="3"/>
  <c r="BI23" i="3"/>
  <c r="BC23" i="3"/>
  <c r="BD23" i="3" s="1"/>
  <c r="BI14" i="3"/>
  <c r="BC14" i="3"/>
  <c r="BD14" i="3" s="1"/>
  <c r="BL240" i="3"/>
  <c r="BI10" i="3"/>
  <c r="BC10" i="3"/>
  <c r="BD10" i="3" s="1"/>
  <c r="BC8" i="3"/>
  <c r="BD8" i="3" s="1"/>
  <c r="BI8" i="3"/>
  <c r="BC25" i="3"/>
  <c r="BD25" i="3" s="1"/>
  <c r="BI25" i="3"/>
  <c r="BI24" i="3"/>
  <c r="BC24" i="3"/>
  <c r="BD24" i="3" s="1"/>
  <c r="BC20" i="3"/>
  <c r="BD20" i="3" s="1"/>
  <c r="BI20" i="3"/>
  <c r="BI19" i="3"/>
  <c r="BC19" i="3"/>
  <c r="BD19" i="3" s="1"/>
  <c r="BC13" i="3"/>
  <c r="BD13" i="3" s="1"/>
  <c r="BI13" i="3"/>
  <c r="BO240" i="3" l="1"/>
  <c r="BC240" i="3"/>
  <c r="BD240" i="3"/>
  <c r="H18" i="2" l="1"/>
  <c r="H20" i="2"/>
  <c r="H21" i="2"/>
  <c r="H22" i="2"/>
  <c r="H23" i="2"/>
  <c r="H24" i="2"/>
  <c r="H25" i="2"/>
  <c r="H28" i="2"/>
  <c r="H30" i="2"/>
  <c r="H33" i="2"/>
  <c r="D39" i="2"/>
  <c r="H45" i="2"/>
  <c r="D47" i="2"/>
  <c r="C28" i="2" l="1"/>
  <c r="D42" i="2"/>
  <c r="C24" i="2"/>
  <c r="D29" i="2"/>
  <c r="D46" i="2"/>
  <c r="D45" i="2" s="1"/>
  <c r="C33" i="2"/>
  <c r="D41" i="2"/>
  <c r="D27" i="2"/>
  <c r="C20" i="2"/>
  <c r="C41" i="2"/>
  <c r="D40" i="2"/>
  <c r="D26" i="2"/>
  <c r="D21" i="2"/>
  <c r="D25" i="2"/>
  <c r="C46" i="2"/>
  <c r="D18" i="2"/>
  <c r="D22" i="2"/>
  <c r="D30" i="2"/>
  <c r="D48" i="2"/>
  <c r="C21" i="2"/>
  <c r="C25" i="2"/>
  <c r="C29" i="2"/>
  <c r="C42" i="2"/>
  <c r="C47" i="2"/>
  <c r="H19" i="2"/>
  <c r="D19" i="2" s="1"/>
  <c r="D23" i="2"/>
  <c r="C18" i="2"/>
  <c r="C22" i="2"/>
  <c r="C26" i="2"/>
  <c r="C30" i="2"/>
  <c r="C39" i="2"/>
  <c r="C48" i="2"/>
  <c r="D20" i="2"/>
  <c r="D24" i="2"/>
  <c r="D28" i="2"/>
  <c r="D33" i="2"/>
  <c r="C23" i="2"/>
  <c r="C27" i="2"/>
  <c r="C40" i="2"/>
  <c r="H17" i="2"/>
  <c r="H34" i="2"/>
  <c r="D34" i="2" s="1"/>
  <c r="H32" i="2"/>
  <c r="D32" i="2" s="1"/>
  <c r="H44" i="2"/>
  <c r="D44" i="2" s="1"/>
  <c r="H43" i="2"/>
  <c r="D43" i="2" s="1"/>
  <c r="H38" i="2"/>
  <c r="D38" i="2" s="1"/>
  <c r="H37" i="2"/>
  <c r="C37" i="2" s="1"/>
  <c r="H36" i="2"/>
  <c r="C36" i="2" s="1"/>
  <c r="H35" i="2"/>
  <c r="C35" i="2" s="1"/>
  <c r="F17" i="2"/>
  <c r="F31" i="2"/>
  <c r="F45" i="2"/>
  <c r="E48" i="1"/>
  <c r="I48" i="1" s="1"/>
  <c r="E46" i="1"/>
  <c r="E45" i="1" s="1"/>
  <c r="I45" i="1"/>
  <c r="E44" i="1"/>
  <c r="E43" i="1"/>
  <c r="E42" i="1"/>
  <c r="E41" i="1"/>
  <c r="E40" i="1"/>
  <c r="E38" i="1"/>
  <c r="I37" i="1"/>
  <c r="I36" i="1"/>
  <c r="I35" i="1"/>
  <c r="E34" i="1"/>
  <c r="I33" i="1"/>
  <c r="I32" i="1"/>
  <c r="E30" i="1"/>
  <c r="E29" i="1"/>
  <c r="E28" i="1"/>
  <c r="E25" i="1"/>
  <c r="E24" i="1"/>
  <c r="I23" i="1"/>
  <c r="E22" i="1"/>
  <c r="E21" i="1"/>
  <c r="E20" i="1"/>
  <c r="I19" i="1"/>
  <c r="E18" i="1"/>
  <c r="C32" i="2" l="1"/>
  <c r="E27" i="1"/>
  <c r="C27" i="1" s="1"/>
  <c r="C38" i="2"/>
  <c r="C34" i="2"/>
  <c r="D37" i="2"/>
  <c r="C43" i="2"/>
  <c r="D36" i="2"/>
  <c r="C44" i="2"/>
  <c r="D35" i="2"/>
  <c r="C19" i="2"/>
  <c r="H31" i="2"/>
  <c r="H16" i="2" s="1"/>
  <c r="H49" i="2" s="1"/>
  <c r="H51" i="2" s="1"/>
  <c r="H53" i="2" s="1"/>
  <c r="D17" i="2"/>
  <c r="C45" i="2"/>
  <c r="F16" i="2"/>
  <c r="C17" i="2"/>
  <c r="C47" i="1"/>
  <c r="C42" i="1"/>
  <c r="C26" i="1"/>
  <c r="D40" i="1"/>
  <c r="D27" i="1"/>
  <c r="C46" i="1"/>
  <c r="C41" i="1"/>
  <c r="C29" i="1"/>
  <c r="D48" i="1"/>
  <c r="D39" i="1"/>
  <c r="D26" i="1"/>
  <c r="C40" i="1"/>
  <c r="D47" i="1"/>
  <c r="D42" i="1"/>
  <c r="D29" i="1"/>
  <c r="C48" i="1"/>
  <c r="C39" i="1"/>
  <c r="D46" i="1"/>
  <c r="D41" i="1"/>
  <c r="I44" i="1"/>
  <c r="C44" i="1" s="1"/>
  <c r="E19" i="1"/>
  <c r="D19" i="1" s="1"/>
  <c r="I20" i="1"/>
  <c r="C20" i="1" s="1"/>
  <c r="E23" i="1"/>
  <c r="D23" i="1" s="1"/>
  <c r="I24" i="1"/>
  <c r="C24" i="1" s="1"/>
  <c r="I28" i="1"/>
  <c r="D28" i="1" s="1"/>
  <c r="E33" i="1"/>
  <c r="C33" i="1" s="1"/>
  <c r="E35" i="1"/>
  <c r="C35" i="1" s="1"/>
  <c r="E37" i="1"/>
  <c r="D37" i="1" s="1"/>
  <c r="G45" i="1"/>
  <c r="I21" i="1"/>
  <c r="C21" i="1" s="1"/>
  <c r="I25" i="1"/>
  <c r="D25" i="1" s="1"/>
  <c r="I18" i="1"/>
  <c r="C18" i="1" s="1"/>
  <c r="I22" i="1"/>
  <c r="D22" i="1" s="1"/>
  <c r="I30" i="1"/>
  <c r="C30" i="1" s="1"/>
  <c r="G31" i="1"/>
  <c r="E32" i="1"/>
  <c r="D32" i="1" s="1"/>
  <c r="I34" i="1"/>
  <c r="E36" i="1"/>
  <c r="C36" i="1" s="1"/>
  <c r="I38" i="1"/>
  <c r="D38" i="1" s="1"/>
  <c r="I43" i="1"/>
  <c r="D43" i="1" s="1"/>
  <c r="G17" i="1"/>
  <c r="D31" i="2" l="1"/>
  <c r="C31" i="2"/>
  <c r="D18" i="1"/>
  <c r="C43" i="1"/>
  <c r="C37" i="1"/>
  <c r="D24" i="1"/>
  <c r="C19" i="1"/>
  <c r="C45" i="1"/>
  <c r="H67" i="2"/>
  <c r="H64" i="2"/>
  <c r="D16" i="2"/>
  <c r="D49" i="2" s="1"/>
  <c r="D51" i="2" s="1"/>
  <c r="D52" i="2" s="1"/>
  <c r="F49" i="2"/>
  <c r="F51" i="2" s="1"/>
  <c r="F53" i="2" s="1"/>
  <c r="C16" i="2"/>
  <c r="C49" i="2" s="1"/>
  <c r="C51" i="2" s="1"/>
  <c r="D36" i="1"/>
  <c r="D21" i="1"/>
  <c r="D33" i="1"/>
  <c r="C28" i="1"/>
  <c r="D30" i="1"/>
  <c r="C22" i="1"/>
  <c r="C38" i="1"/>
  <c r="C23" i="1"/>
  <c r="D35" i="1"/>
  <c r="E17" i="1"/>
  <c r="C32" i="1"/>
  <c r="C25" i="1"/>
  <c r="D44" i="1"/>
  <c r="D20" i="1"/>
  <c r="I31" i="1"/>
  <c r="D34" i="1"/>
  <c r="C34" i="1"/>
  <c r="G16" i="1"/>
  <c r="G49" i="1" s="1"/>
  <c r="G51" i="1" s="1"/>
  <c r="G53" i="1" s="1"/>
  <c r="G64" i="1" s="1"/>
  <c r="E31" i="1"/>
  <c r="C31" i="1" s="1"/>
  <c r="I17" i="1"/>
  <c r="D45" i="1"/>
  <c r="I16" i="1" l="1"/>
  <c r="I49" i="1" s="1"/>
  <c r="D63" i="2"/>
  <c r="D64" i="2" s="1"/>
  <c r="F64" i="2"/>
  <c r="F67" i="2"/>
  <c r="C52" i="2"/>
  <c r="C17" i="1"/>
  <c r="C16" i="1" s="1"/>
  <c r="C49" i="1" s="1"/>
  <c r="C51" i="1" s="1"/>
  <c r="C52" i="1" s="1"/>
  <c r="E16" i="1"/>
  <c r="E49" i="1" s="1"/>
  <c r="E51" i="1" s="1"/>
  <c r="E53" i="1" s="1"/>
  <c r="G67" i="1"/>
  <c r="D31" i="1"/>
  <c r="D17" i="1"/>
  <c r="I51" i="1"/>
  <c r="I53" i="1" s="1"/>
  <c r="I64" i="1" s="1"/>
  <c r="D16" i="1" l="1"/>
  <c r="D49" i="1" s="1"/>
  <c r="E64" i="1"/>
  <c r="D63" i="1"/>
  <c r="E67" i="1"/>
  <c r="D51" i="1" l="1"/>
  <c r="D52" i="1" s="1"/>
  <c r="D64" i="1" s="1"/>
</calcChain>
</file>

<file path=xl/sharedStrings.xml><?xml version="1.0" encoding="utf-8"?>
<sst xmlns="http://schemas.openxmlformats.org/spreadsheetml/2006/main" count="1206" uniqueCount="638">
  <si>
    <t>КОШТОРИС</t>
  </si>
  <si>
    <t>витрат на утримання будинку та прибудинкової території</t>
  </si>
  <si>
    <t>*для перегляду окремого будинку необхідно вибрати його з випадаючого списку</t>
  </si>
  <si>
    <t xml:space="preserve">(адреса будинку) </t>
  </si>
  <si>
    <t>пн</t>
  </si>
  <si>
    <t>Складова витрат на утримання будинку та прибудинкової території та поточний ремонт спільного майна будинку (далі-витрати)</t>
  </si>
  <si>
    <t>Річна сума складової витрат  з ПДВ (гривень)</t>
  </si>
  <si>
    <r>
      <t xml:space="preserve">Місячна сума витрат з ПДВ у розрахунку                    на 1 кв.метр загальної площі </t>
    </r>
    <r>
      <rPr>
        <b/>
        <sz val="10"/>
        <rFont val="Times New Roman"/>
        <family val="1"/>
        <charset val="204"/>
      </rPr>
      <t>квартир другого і вище поверхів</t>
    </r>
    <r>
      <rPr>
        <sz val="10"/>
        <rFont val="Times New Roman"/>
        <family val="1"/>
        <charset val="204"/>
      </rPr>
      <t>, грн/м2</t>
    </r>
  </si>
  <si>
    <r>
      <t xml:space="preserve">Місячна сума витрат з ПДВ  у розрахунку                    на 1 кв.метр загальної площі </t>
    </r>
    <r>
      <rPr>
        <b/>
        <sz val="10"/>
        <rFont val="Times New Roman"/>
        <family val="1"/>
        <charset val="204"/>
      </rPr>
      <t>нежитлових приміщень з окремим входом</t>
    </r>
    <r>
      <rPr>
        <sz val="10"/>
        <rFont val="Times New Roman"/>
        <family val="1"/>
        <charset val="204"/>
      </rPr>
      <t>, грн/м2</t>
    </r>
  </si>
  <si>
    <t>Загальна площа, м2</t>
  </si>
  <si>
    <t>1.</t>
  </si>
  <si>
    <t>Обов'язковий перелік робіт (послуг)</t>
  </si>
  <si>
    <t>1.1.</t>
  </si>
  <si>
    <t>Технічне обслуговування внутрішньобудинкових систем</t>
  </si>
  <si>
    <t>1.1.1.</t>
  </si>
  <si>
    <t xml:space="preserve">водопостачання </t>
  </si>
  <si>
    <t>1.1.2.</t>
  </si>
  <si>
    <t>водовідведення</t>
  </si>
  <si>
    <t>1.1.3.</t>
  </si>
  <si>
    <t>теплопостачання</t>
  </si>
  <si>
    <t>1.1.4.</t>
  </si>
  <si>
    <t>гарячого водопостачання</t>
  </si>
  <si>
    <t>1.1.5.</t>
  </si>
  <si>
    <t>зливової каналізації</t>
  </si>
  <si>
    <t>1.1.6.</t>
  </si>
  <si>
    <t>електропостачання</t>
  </si>
  <si>
    <t>1.1.7.</t>
  </si>
  <si>
    <t>газопостачання</t>
  </si>
  <si>
    <t>1.1.8.</t>
  </si>
  <si>
    <t>аварійне обслуговування</t>
  </si>
  <si>
    <t>1.2.</t>
  </si>
  <si>
    <t>Технічне обслуговування ліфтів</t>
  </si>
  <si>
    <t>1.3.</t>
  </si>
  <si>
    <t>Обслуговування систем диспетчеризації</t>
  </si>
  <si>
    <t>1.4.</t>
  </si>
  <si>
    <t>Обслуговування димових та вентиляційних каналів</t>
  </si>
  <si>
    <t>1.5.</t>
  </si>
  <si>
    <t>ТО систем протипожежної автоматики та димовидалення (у разі їх наявності)</t>
  </si>
  <si>
    <t>1.6.</t>
  </si>
  <si>
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 (в т.ч спорт., дитячих та інших майданчиків), та іншого спільного майна багатокв.будинку</t>
  </si>
  <si>
    <t>1.7.</t>
  </si>
  <si>
    <t>Поточний ремонт внутрішньобудинкових систем</t>
  </si>
  <si>
    <t>1.7.1.</t>
  </si>
  <si>
    <t>1.7.2.</t>
  </si>
  <si>
    <t>1.7.3.</t>
  </si>
  <si>
    <t>1.7.4.</t>
  </si>
  <si>
    <t>1.7.5.</t>
  </si>
  <si>
    <t>1.7.6.</t>
  </si>
  <si>
    <t>1.7.7.</t>
  </si>
  <si>
    <t>1.8.</t>
  </si>
  <si>
    <t>Поточний ремонт систем протипожежної  автоматики та димовидалення (у разі їх наявності)</t>
  </si>
  <si>
    <t>1.9.</t>
  </si>
  <si>
    <t>Прибирання прибудинкової території</t>
  </si>
  <si>
    <t>1.10.</t>
  </si>
  <si>
    <t>Прибирання приміщень загального користування (у т.ч допоміжних)</t>
  </si>
  <si>
    <t>1.11.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</si>
  <si>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</si>
  <si>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1.12.</t>
  </si>
  <si>
    <t>12. Дератизація</t>
  </si>
  <si>
    <t>1.13.</t>
  </si>
  <si>
    <t>13. Дезінсекція</t>
  </si>
  <si>
    <t>1.14.</t>
  </si>
  <si>
    <t>14. Придбання електричної енергії для освітлення місць загального користуванння, живлення ліфтів та забезпечення функціонування іншого спільного майна багатоквартирного будинку, в т.ч</t>
  </si>
  <si>
    <t>1.14.1.</t>
  </si>
  <si>
    <t>для освітлення місць загального користування</t>
  </si>
  <si>
    <t>1.14.2.</t>
  </si>
  <si>
    <t>для живлення ліфтів</t>
  </si>
  <si>
    <t>2.</t>
  </si>
  <si>
    <t>4.</t>
  </si>
  <si>
    <t>Загальна сума витрат (з урахуванням ПДВ)</t>
  </si>
  <si>
    <t>5.</t>
  </si>
  <si>
    <t>Винагорода управителю</t>
  </si>
  <si>
    <t>6.</t>
  </si>
  <si>
    <t>Загальна сума витрат з винагородою управителю з ПДВ</t>
  </si>
  <si>
    <t>7.</t>
  </si>
  <si>
    <t>Ціна послуги з управління  з ПДВ</t>
  </si>
  <si>
    <t>діючий тариф</t>
  </si>
  <si>
    <t>темп росту</t>
  </si>
  <si>
    <t>Інші роботи (послуги) понад обов'язковий перелік</t>
  </si>
  <si>
    <r>
      <t xml:space="preserve">Розмір винагороди                 </t>
    </r>
    <r>
      <rPr>
        <b/>
        <sz val="12"/>
        <color rgb="FFFF0000"/>
        <rFont val="Times New Roman"/>
        <family val="1"/>
        <charset val="204"/>
      </rPr>
      <t xml:space="preserve">   ПОТІМ СКРИТИ</t>
    </r>
  </si>
  <si>
    <t>ПІДПИСИ</t>
  </si>
  <si>
    <t>Від управителя</t>
  </si>
  <si>
    <t>І.О. Лущай</t>
  </si>
  <si>
    <t>Від співвласників</t>
  </si>
  <si>
    <t>Я.В. Куц</t>
  </si>
  <si>
    <t>МП</t>
  </si>
  <si>
    <r>
      <t xml:space="preserve">Місячна сума складової витрат  з ПДВ (гривень)  </t>
    </r>
    <r>
      <rPr>
        <b/>
        <sz val="11"/>
        <color rgb="FFFF0000"/>
        <rFont val="Times New Roman"/>
        <family val="1"/>
        <charset val="204"/>
      </rPr>
      <t>ПОТІМ скрити</t>
    </r>
  </si>
  <si>
    <t>(адреса будинку)</t>
  </si>
  <si>
    <r>
      <t xml:space="preserve">Місячна сума витрат з ПДВ  у розрахунку                      на 1 кв.метр загальної площі </t>
    </r>
    <r>
      <rPr>
        <b/>
        <sz val="10"/>
        <rFont val="Times New Roman"/>
        <family val="1"/>
        <charset val="204"/>
      </rPr>
      <t>нежитлових приміщень з окремим входом</t>
    </r>
    <r>
      <rPr>
        <sz val="10"/>
        <rFont val="Times New Roman"/>
        <family val="1"/>
        <charset val="204"/>
      </rPr>
      <t>, грн/м2</t>
    </r>
  </si>
  <si>
    <r>
      <t xml:space="preserve">Місячна сума витрат з ПДВ  у розрахунку на 1 кв.метр загальної площі </t>
    </r>
    <r>
      <rPr>
        <b/>
        <sz val="10"/>
        <rFont val="Times New Roman"/>
        <family val="1"/>
        <charset val="204"/>
      </rPr>
      <t>квартир та нежитлових приміщень без окремого входу</t>
    </r>
    <r>
      <rPr>
        <sz val="10"/>
        <rFont val="Times New Roman"/>
        <family val="1"/>
        <charset val="204"/>
      </rPr>
      <t>, грн/м2</t>
    </r>
  </si>
  <si>
    <r>
      <t xml:space="preserve">Місячна сума складової витрат  з ПДВ (гривень) </t>
    </r>
    <r>
      <rPr>
        <b/>
        <sz val="11"/>
        <color rgb="FFFF0000"/>
        <rFont val="Times New Roman"/>
        <family val="1"/>
        <charset val="204"/>
      </rPr>
      <t>ПОТІМ СКРИТИ</t>
    </r>
  </si>
  <si>
    <r>
      <t xml:space="preserve">Розмір винагороди   </t>
    </r>
    <r>
      <rPr>
        <b/>
        <sz val="12"/>
        <color rgb="FFFF0000"/>
        <rFont val="Times New Roman"/>
        <family val="1"/>
        <charset val="204"/>
      </rPr>
      <t>Потім скрити</t>
    </r>
  </si>
  <si>
    <t xml:space="preserve">Додаток 5 </t>
  </si>
  <si>
    <t>багатоквартирним будинком від 20.02.2019 року</t>
  </si>
  <si>
    <t>про надання послуги з управління</t>
  </si>
  <si>
    <t>від 25.05.2021 року)</t>
  </si>
  <si>
    <t xml:space="preserve">(в редакції додаткової угоди    </t>
  </si>
  <si>
    <t>№1</t>
  </si>
  <si>
    <r>
      <t>Місячна сума витрат з ПДВ  у розрахунку  на 1 кв.метр загальної площі</t>
    </r>
    <r>
      <rPr>
        <b/>
        <sz val="10"/>
        <rFont val="Times New Roman"/>
        <family val="1"/>
        <charset val="204"/>
      </rPr>
      <t xml:space="preserve"> квартир першого поверху та нежитлових приміщень без окремого входу</t>
    </r>
    <r>
      <rPr>
        <sz val="10"/>
        <rFont val="Times New Roman"/>
        <family val="1"/>
        <charset val="204"/>
      </rPr>
      <t>, грн/м2</t>
    </r>
  </si>
  <si>
    <t xml:space="preserve">місто Чернігів  </t>
  </si>
  <si>
    <t>ТАРИФ 2021/2022</t>
  </si>
  <si>
    <t>Ціна послуги з управління свод з ПДВ</t>
  </si>
  <si>
    <t xml:space="preserve"> з 01.06.2021</t>
  </si>
  <si>
    <t xml:space="preserve"> 1-5</t>
  </si>
  <si>
    <t xml:space="preserve"> 7-14</t>
  </si>
  <si>
    <t>неж</t>
  </si>
  <si>
    <t>1. Технічне обслуговування ВБС</t>
  </si>
  <si>
    <t>7. Поточний ремонт ВБС</t>
  </si>
  <si>
    <t>РАЗОМ без винагороди</t>
  </si>
  <si>
    <t>в кошторисі</t>
  </si>
  <si>
    <t>діючі з 01.03.2019 року ціни на послугу з управління з ПДВ</t>
  </si>
  <si>
    <t>% зростання ціни на послугу з управління</t>
  </si>
  <si>
    <t>Найменування вулиці та                                        № будинку</t>
  </si>
  <si>
    <t>Поверховість</t>
  </si>
  <si>
    <t>К-ть під'їздів</t>
  </si>
  <si>
    <t>№ договору від 20.02. 2019</t>
  </si>
  <si>
    <t>Редакція дод угоди</t>
  </si>
  <si>
    <t>Загальна площа квартир та нежитлових приміщень будинку, м2 - вся</t>
  </si>
  <si>
    <r>
      <t>Площа</t>
    </r>
    <r>
      <rPr>
        <b/>
        <sz val="10"/>
        <rFont val="Times New Roman"/>
        <family val="1"/>
        <charset val="204"/>
      </rPr>
      <t xml:space="preserve"> квартир та нежитлових приміщень без окремого входу</t>
    </r>
    <r>
      <rPr>
        <sz val="10"/>
        <rFont val="Times New Roman"/>
        <family val="1"/>
        <charset val="204"/>
      </rPr>
      <t xml:space="preserve"> , грн/м2</t>
    </r>
  </si>
  <si>
    <r>
      <t>Площа</t>
    </r>
    <r>
      <rPr>
        <b/>
        <sz val="10"/>
        <rFont val="Times New Roman"/>
        <family val="1"/>
        <charset val="204"/>
      </rPr>
      <t xml:space="preserve"> квартир та нежитлових приміщень без окремого входу першого поверху</t>
    </r>
    <r>
      <rPr>
        <sz val="10"/>
        <rFont val="Times New Roman"/>
        <family val="1"/>
        <charset val="204"/>
      </rPr>
      <t xml:space="preserve"> , грн/м2</t>
    </r>
  </si>
  <si>
    <r>
      <t xml:space="preserve"> П</t>
    </r>
    <r>
      <rPr>
        <b/>
        <sz val="10"/>
        <rFont val="Times New Roman"/>
        <family val="1"/>
        <charset val="204"/>
      </rPr>
      <t>лоща квартир другого і вище поверхів</t>
    </r>
    <r>
      <rPr>
        <sz val="10"/>
        <rFont val="Times New Roman"/>
        <family val="1"/>
        <charset val="204"/>
      </rPr>
      <t xml:space="preserve"> , грн/м2</t>
    </r>
  </si>
  <si>
    <r>
      <t xml:space="preserve">Місячна сума витрат з ПДВ у розрахунку на 1 кв.метр загальної площі </t>
    </r>
    <r>
      <rPr>
        <b/>
        <sz val="10"/>
        <rFont val="Times New Roman"/>
        <family val="1"/>
        <charset val="204"/>
      </rPr>
      <t>нежитлових приміщень з окремим входом</t>
    </r>
    <r>
      <rPr>
        <sz val="10"/>
        <rFont val="Times New Roman"/>
        <family val="1"/>
        <charset val="204"/>
      </rPr>
      <t>, грн/м2</t>
    </r>
  </si>
  <si>
    <t>1.1. Технічне обслуговування ВБС холодного водопостачання</t>
  </si>
  <si>
    <t>1.2. Технічне обслуговування ВБС  водовідведення</t>
  </si>
  <si>
    <t>1.3. Технічне обслуговування ВБС теплопостачання</t>
  </si>
  <si>
    <t>1.4. Технічне обслуговування ВБС гарячого водопостачання</t>
  </si>
  <si>
    <t>1.5. Технічне обслуговування ВБС зливової каналізації</t>
  </si>
  <si>
    <t>1.6. Технічне обслуговування ВБС електропостачання</t>
  </si>
  <si>
    <t>1.7. Технічне обслуговування ВБС газопостачання</t>
  </si>
  <si>
    <t>1.8. Витрати на аварійну службу</t>
  </si>
  <si>
    <t>2. Технічне обслуговування ліфтів</t>
  </si>
  <si>
    <t>3. Обслуговування систем диспетчеризації</t>
  </si>
  <si>
    <t>4. Обслуговування димових та вентиляційних каналів</t>
  </si>
  <si>
    <t>5. Тех. обслугов. систем ППА та димовидалення, а також інших внутрішньоб. інженерних систем (у разі їх наявності)</t>
  </si>
  <si>
    <t>6. Поточний ремонт конструктивних елементів,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майданчиків), та іншого спільного майна багатоквартирного будинку</t>
  </si>
  <si>
    <t>7.1. Поточний ремонт ВБС холодного водопостачання</t>
  </si>
  <si>
    <t>7.2. Поточний ремонт ВБС водовідведення</t>
  </si>
  <si>
    <t>7.3. Поточний ремонт ВБС теплопостачання</t>
  </si>
  <si>
    <t>7.4. Поточний ремонт ВБС гарячого водопостачання</t>
  </si>
  <si>
    <t>7.5. Поточний ремонт ВБС зливової каналізації</t>
  </si>
  <si>
    <t>7.6. Поточний ремонт ВБС електропостачання</t>
  </si>
  <si>
    <t>7.7. Поточний ремонт ВБС газопостачання</t>
  </si>
  <si>
    <t>8. Поточний ремонт систем ППА та димовидалення, а також інших внутрішньобуд. інженерних систем (у разі їх наявності)</t>
  </si>
  <si>
    <t>9. Прибирання прибудинкової території</t>
  </si>
  <si>
    <t>10. Прибирання приміщень загального користування (у тому числі допоміжних)</t>
  </si>
  <si>
    <t>11. Прибирання і вивезення снігу, посипання частини прибудинкової території, призначеної для проходу та проїзду, протиожеледними сумішами</t>
  </si>
  <si>
    <t>14. Придбання ел.енергії для освітлення місць загального користування і підвальних приміщень та підкачування води</t>
  </si>
  <si>
    <t>15. Придбання ел.енергії для живлення ліфтів</t>
  </si>
  <si>
    <t>Разом будинки без ліфтів</t>
  </si>
  <si>
    <t>разом будинки з ліфтами</t>
  </si>
  <si>
    <t>разом  нежитлові (без диспетч)</t>
  </si>
  <si>
    <t>16.Винагорода управителя  для будинків без ліфтів</t>
  </si>
  <si>
    <t>Місячна сума витрат з ПДВ  у розрахунку на 1 кв.метр загальної площі квартир та нежитлових приміщень без окремого входу , грн/м2</t>
  </si>
  <si>
    <t>16.Винагорода управителя  у будинках з ліфтами</t>
  </si>
  <si>
    <t>Місячна сума витрат з ПДВ у розрахунку на 1 кв.метр загальної площі квартир другого і вище поверхів , грн/м2</t>
  </si>
  <si>
    <r>
      <t>Винагорода для нежитлових приміщ з окремим входом</t>
    </r>
    <r>
      <rPr>
        <b/>
        <sz val="11"/>
        <color rgb="FFFF0000"/>
        <rFont val="Calibri"/>
        <family val="2"/>
        <charset val="204"/>
        <scheme val="minor"/>
      </rPr>
      <t xml:space="preserve"> (без диспетч)</t>
    </r>
  </si>
  <si>
    <t>Місячна сума витрат з ПДВ у розрахунку на 1 кв.метр загальної площі нежитлових приміщень з окремим входом, грн/м2</t>
  </si>
  <si>
    <t>Місячна сума</t>
  </si>
  <si>
    <t>Річна сума</t>
  </si>
  <si>
    <t xml:space="preserve"> першого поверху , грн/м2</t>
  </si>
  <si>
    <t>вище першого поверху, грн/м2</t>
  </si>
  <si>
    <t xml:space="preserve"> першого поверху , %</t>
  </si>
  <si>
    <t>вище першого поверху, %</t>
  </si>
  <si>
    <t xml:space="preserve">вул. Борщова,6а    </t>
  </si>
  <si>
    <t>№ 4/1</t>
  </si>
  <si>
    <t>вул. Кленова,32</t>
  </si>
  <si>
    <t>№ 4/2</t>
  </si>
  <si>
    <t>вул. Петра Смолічева,12</t>
  </si>
  <si>
    <t>№ 4/3</t>
  </si>
  <si>
    <t>вул. 1-го Травня,167</t>
  </si>
  <si>
    <t>№ 4/4</t>
  </si>
  <si>
    <t>№2</t>
  </si>
  <si>
    <t>вул. 1-го Травня,182</t>
  </si>
  <si>
    <t>№ 4/5</t>
  </si>
  <si>
    <t>вул. Борщова,2</t>
  </si>
  <si>
    <t>№ 4/6</t>
  </si>
  <si>
    <t>вул. Борщова,4</t>
  </si>
  <si>
    <t>№ 4/7</t>
  </si>
  <si>
    <t xml:space="preserve">вул. Борщова,4а    </t>
  </si>
  <si>
    <t>№ 4/8</t>
  </si>
  <si>
    <t>вул. Борщова,5</t>
  </si>
  <si>
    <t>№ 4/9</t>
  </si>
  <si>
    <t xml:space="preserve">вул. Кленова,12а   </t>
  </si>
  <si>
    <t>№ 4/10</t>
  </si>
  <si>
    <t>вул. Кленова,18</t>
  </si>
  <si>
    <t>№ 4/11</t>
  </si>
  <si>
    <t>вул. Корольова,10</t>
  </si>
  <si>
    <t>№ 4/12</t>
  </si>
  <si>
    <t xml:space="preserve">вул. Корольова,10а   </t>
  </si>
  <si>
    <t>№ 4/13</t>
  </si>
  <si>
    <t>вул. Корольова,11</t>
  </si>
  <si>
    <t>№ 4/14</t>
  </si>
  <si>
    <t>вул. Корольова,13</t>
  </si>
  <si>
    <t>№ 4/15</t>
  </si>
  <si>
    <t>вул. Корольова,14</t>
  </si>
  <si>
    <t>№ 4/16</t>
  </si>
  <si>
    <t>вул. Корольова,15</t>
  </si>
  <si>
    <t>№ 4/17</t>
  </si>
  <si>
    <t>вул. Корольова,17</t>
  </si>
  <si>
    <t>№ 4/18</t>
  </si>
  <si>
    <t>вул. Корольова,19</t>
  </si>
  <si>
    <t>№ 4/19</t>
  </si>
  <si>
    <t>вул. Корольова,21</t>
  </si>
  <si>
    <t>№ 4/20</t>
  </si>
  <si>
    <t>вул. Корольова,4</t>
  </si>
  <si>
    <t>№ 4/21</t>
  </si>
  <si>
    <t>вул. Корольова,8</t>
  </si>
  <si>
    <t>№ 4/22</t>
  </si>
  <si>
    <t>вул. Корольова,9</t>
  </si>
  <si>
    <t>№ 4/23</t>
  </si>
  <si>
    <t>вул. Малиновського,38</t>
  </si>
  <si>
    <t>№ 4/24</t>
  </si>
  <si>
    <t>вул. Малиновського,55</t>
  </si>
  <si>
    <t>№ 4/25</t>
  </si>
  <si>
    <t>вул. Малиновського,57</t>
  </si>
  <si>
    <t>№ 4/26</t>
  </si>
  <si>
    <t>вул. Маресьєва,1</t>
  </si>
  <si>
    <t>№ 4/27</t>
  </si>
  <si>
    <t>вул. Маресьєва,4</t>
  </si>
  <si>
    <t>№ 4/28</t>
  </si>
  <si>
    <t>вул. Шевченка,101</t>
  </si>
  <si>
    <t>№ 4/29</t>
  </si>
  <si>
    <t xml:space="preserve">вул. Корольова,10б   </t>
  </si>
  <si>
    <t>№ 4/30</t>
  </si>
  <si>
    <t xml:space="preserve">вул. Корольова,10в   </t>
  </si>
  <si>
    <t>№ 4/31</t>
  </si>
  <si>
    <t>вул. Корольова,12</t>
  </si>
  <si>
    <t>№ 4/32</t>
  </si>
  <si>
    <t>вул. Корольова,16</t>
  </si>
  <si>
    <t>№ 4/33</t>
  </si>
  <si>
    <t>вул. Корольова,18</t>
  </si>
  <si>
    <t>№ 4/34</t>
  </si>
  <si>
    <t xml:space="preserve">вул. Корольова,18а   </t>
  </si>
  <si>
    <t>№ 4/35</t>
  </si>
  <si>
    <t xml:space="preserve">вул. Корольова,4а    </t>
  </si>
  <si>
    <t>№ 4/36</t>
  </si>
  <si>
    <t>вул. Максима Березовського,2</t>
  </si>
  <si>
    <t>№ 4/37</t>
  </si>
  <si>
    <t xml:space="preserve">вул. Корольова,14а   </t>
  </si>
  <si>
    <t>№ 4/38</t>
  </si>
  <si>
    <t>вул. 1-го Травня,189</t>
  </si>
  <si>
    <t>№ 4/39</t>
  </si>
  <si>
    <t xml:space="preserve">вул. Всіхсвятська,10а   </t>
  </si>
  <si>
    <t>№ 4/40</t>
  </si>
  <si>
    <t>вул. Всіхсвятська,12</t>
  </si>
  <si>
    <t>№ 4/41</t>
  </si>
  <si>
    <t xml:space="preserve">вул. Всіхсвятська,12а   </t>
  </si>
  <si>
    <t>№ 4/42</t>
  </si>
  <si>
    <t xml:space="preserve">вул. Всіхсвятська,16а   </t>
  </si>
  <si>
    <t>№ 4/43</t>
  </si>
  <si>
    <t xml:space="preserve">вул. Всіхсвятська,18а   </t>
  </si>
  <si>
    <t>№ 4/44</t>
  </si>
  <si>
    <t xml:space="preserve">вул. Всіхсвятська,18б   </t>
  </si>
  <si>
    <t>№ 4/45</t>
  </si>
  <si>
    <t xml:space="preserve">вул. Всіхсвятська,6а    </t>
  </si>
  <si>
    <t>№ 4/46</t>
  </si>
  <si>
    <t>вул. Генерала Бєлова,10</t>
  </si>
  <si>
    <t>№ 4/47</t>
  </si>
  <si>
    <t>вул. Генерала Бєлова,12</t>
  </si>
  <si>
    <t>№ 4/48</t>
  </si>
  <si>
    <t xml:space="preserve">вул. Генерала Бєлова,12а   </t>
  </si>
  <si>
    <t>№ 4/49</t>
  </si>
  <si>
    <t>вул. Генерала Бєлова,14</t>
  </si>
  <si>
    <t>№ 4/50</t>
  </si>
  <si>
    <t>вул. Генерала Бєлова,29(п.2-3)</t>
  </si>
  <si>
    <t>№ 4/51</t>
  </si>
  <si>
    <t xml:space="preserve">вул. Генерала Бєлова,30к1  </t>
  </si>
  <si>
    <t>№ 4/52</t>
  </si>
  <si>
    <t xml:space="preserve">вул. Генерала Бєлова,30к2  </t>
  </si>
  <si>
    <t>№ 4/53</t>
  </si>
  <si>
    <t xml:space="preserve">вул. Генерала Бєлова,30к3  </t>
  </si>
  <si>
    <t>№ 4/54</t>
  </si>
  <si>
    <t>вул. Генерала Бєлова,6</t>
  </si>
  <si>
    <t>№ 4/55</t>
  </si>
  <si>
    <t>вул. Генерала Бєлова,8</t>
  </si>
  <si>
    <t>№ 4/56</t>
  </si>
  <si>
    <t>№6</t>
  </si>
  <si>
    <t xml:space="preserve">вул. Генерала Пухова,109к1 </t>
  </si>
  <si>
    <t>№ 4/57</t>
  </si>
  <si>
    <t xml:space="preserve">вул. Генерала Пухова,109к2 </t>
  </si>
  <si>
    <t>№ 4/58</t>
  </si>
  <si>
    <t xml:space="preserve">вул. Генерала Пухова,109к3 </t>
  </si>
  <si>
    <t>№ 4/59</t>
  </si>
  <si>
    <t xml:space="preserve">вул. Генерала Пухова,111к1 </t>
  </si>
  <si>
    <t>№ 4/60</t>
  </si>
  <si>
    <t xml:space="preserve">вул. Генерала Пухова,111к2 </t>
  </si>
  <si>
    <t>№ 4/61</t>
  </si>
  <si>
    <t>вул. Генерала Пухова,117</t>
  </si>
  <si>
    <t>№ 4/62</t>
  </si>
  <si>
    <t>вул. Генерала Пухова,119</t>
  </si>
  <si>
    <t>№ 4/63</t>
  </si>
  <si>
    <t>вул. Генерала Пухова,121</t>
  </si>
  <si>
    <t>№ 4/64</t>
  </si>
  <si>
    <t xml:space="preserve">вул. Генерала Пухова,129к1 </t>
  </si>
  <si>
    <t>№ 4/65</t>
  </si>
  <si>
    <t xml:space="preserve">вул. Генерала Пухова,129к2 </t>
  </si>
  <si>
    <t>№ 4/66</t>
  </si>
  <si>
    <t xml:space="preserve">вул. Генерала Пухова,129к3 </t>
  </si>
  <si>
    <t>№ 4/67</t>
  </si>
  <si>
    <t xml:space="preserve">вул. Генерала Пухова,131к1 </t>
  </si>
  <si>
    <t>№ 4/68</t>
  </si>
  <si>
    <t xml:space="preserve">вул. Генерала Пухова,131к2 </t>
  </si>
  <si>
    <t>№ 4/69</t>
  </si>
  <si>
    <t xml:space="preserve">вул. Генерала Пухова,131к3 </t>
  </si>
  <si>
    <t>№ 4/70</t>
  </si>
  <si>
    <t>вул. Генерала Пухова,133</t>
  </si>
  <si>
    <t>№ 4/71</t>
  </si>
  <si>
    <t>вул. Генерала Пухова,45</t>
  </si>
  <si>
    <t>№ 4/72</t>
  </si>
  <si>
    <t>вул. Генерала Пухова,51</t>
  </si>
  <si>
    <t>№ 4/73</t>
  </si>
  <si>
    <t>вул. Доценка,1</t>
  </si>
  <si>
    <t>№ 4/74</t>
  </si>
  <si>
    <t>вул. Доценка,12</t>
  </si>
  <si>
    <t>№ 4/75</t>
  </si>
  <si>
    <t>вул. Доценка,14</t>
  </si>
  <si>
    <t>№ 4/76</t>
  </si>
  <si>
    <t>вул. Доценка,15</t>
  </si>
  <si>
    <t>№ 4/77</t>
  </si>
  <si>
    <t>вул. Доценка,16</t>
  </si>
  <si>
    <t>№ 4/78</t>
  </si>
  <si>
    <t xml:space="preserve">вул. Доценка,17а   </t>
  </si>
  <si>
    <t>№ 4/79</t>
  </si>
  <si>
    <t xml:space="preserve">вул. Доценка,17б   </t>
  </si>
  <si>
    <t>№ 4/80</t>
  </si>
  <si>
    <t xml:space="preserve">вул. Доценка,17в   </t>
  </si>
  <si>
    <t>№ 4/81</t>
  </si>
  <si>
    <t xml:space="preserve">вул. Доценка,17г   </t>
  </si>
  <si>
    <t>№ 4/82</t>
  </si>
  <si>
    <t xml:space="preserve">вул. Доценка,25в   </t>
  </si>
  <si>
    <t>№ 4/83</t>
  </si>
  <si>
    <t>вул. Доценка,3</t>
  </si>
  <si>
    <t>№ 4/84</t>
  </si>
  <si>
    <t>вул. Доценка,30</t>
  </si>
  <si>
    <t>№ 4/85</t>
  </si>
  <si>
    <t>вул. Доценка,32</t>
  </si>
  <si>
    <t>№ 4/86</t>
  </si>
  <si>
    <t xml:space="preserve">вул. Доценка,3а    </t>
  </si>
  <si>
    <t>№ 4/87</t>
  </si>
  <si>
    <t>вул. Доценка,4</t>
  </si>
  <si>
    <t>№ 4/88</t>
  </si>
  <si>
    <t xml:space="preserve">вул. Доценка,4а    </t>
  </si>
  <si>
    <t>№ 4/89</t>
  </si>
  <si>
    <t xml:space="preserve">вул. Доценка,4б    </t>
  </si>
  <si>
    <t>№ 4/90</t>
  </si>
  <si>
    <t>вул. Доценка,5</t>
  </si>
  <si>
    <t>№ 4/91</t>
  </si>
  <si>
    <t xml:space="preserve">вул. Доценка,5а    </t>
  </si>
  <si>
    <t>№ 4/92</t>
  </si>
  <si>
    <t>вул. Доценка,7</t>
  </si>
  <si>
    <t>№ 4/93</t>
  </si>
  <si>
    <t>вул. Доценка,7в</t>
  </si>
  <si>
    <t>№ 4/94</t>
  </si>
  <si>
    <t xml:space="preserve">вул. Доценка,8а    </t>
  </si>
  <si>
    <t>№ 4/95</t>
  </si>
  <si>
    <t>вул. Захисників України,1</t>
  </si>
  <si>
    <t>№ 4/96</t>
  </si>
  <si>
    <t>вул. Захисників України,10</t>
  </si>
  <si>
    <t>№ 4/97</t>
  </si>
  <si>
    <t xml:space="preserve">вул. Захисників України,10а   </t>
  </si>
  <si>
    <t>№ 4/98</t>
  </si>
  <si>
    <t xml:space="preserve">вул. Захисників України,11а   </t>
  </si>
  <si>
    <t>№ 4/99</t>
  </si>
  <si>
    <t xml:space="preserve">вул. Захисників України,11б   </t>
  </si>
  <si>
    <t>№ 4/100</t>
  </si>
  <si>
    <t>вул. Захисників України,12</t>
  </si>
  <si>
    <t>№ 4/101</t>
  </si>
  <si>
    <t xml:space="preserve">вул. Захисників України,12а   </t>
  </si>
  <si>
    <t>№ 4/102</t>
  </si>
  <si>
    <t xml:space="preserve">вул. Захисників України,12б   </t>
  </si>
  <si>
    <t>№ 4/103</t>
  </si>
  <si>
    <t>вул. Захисників України,13</t>
  </si>
  <si>
    <t>№ 4/104</t>
  </si>
  <si>
    <t xml:space="preserve">вул. Захисників України,13а   </t>
  </si>
  <si>
    <t>№ 4/105</t>
  </si>
  <si>
    <t xml:space="preserve">вул. Захисників України,13б   </t>
  </si>
  <si>
    <t>№ 4/106</t>
  </si>
  <si>
    <t>вул. Захисників України,14</t>
  </si>
  <si>
    <t>№ 4/107</t>
  </si>
  <si>
    <t xml:space="preserve">вул. Захисників України,14б   </t>
  </si>
  <si>
    <t>№ 4/108</t>
  </si>
  <si>
    <t>вул. Захисників України,3</t>
  </si>
  <si>
    <t>№ 4/109</t>
  </si>
  <si>
    <t xml:space="preserve">вул. Захисників України,3а    </t>
  </si>
  <si>
    <t>№ 4/110</t>
  </si>
  <si>
    <t>вул. Захисників України,5</t>
  </si>
  <si>
    <t>№ 4/111</t>
  </si>
  <si>
    <t>вул. Захисників України,6</t>
  </si>
  <si>
    <t>№ 4/112</t>
  </si>
  <si>
    <t>вул. Захисників України,7</t>
  </si>
  <si>
    <t>№ 4/113</t>
  </si>
  <si>
    <t>вул. Захисників України,8</t>
  </si>
  <si>
    <t>№ 4/114</t>
  </si>
  <si>
    <t>вул. Космонавтiв,1</t>
  </si>
  <si>
    <t>№ 4/115</t>
  </si>
  <si>
    <t>вул. Космонавтiв,10</t>
  </si>
  <si>
    <t>№ 4/116</t>
  </si>
  <si>
    <t xml:space="preserve">вул. Космонавтiв,10а   </t>
  </si>
  <si>
    <t>№ 4/117</t>
  </si>
  <si>
    <t>вул. Космонавтiв,12</t>
  </si>
  <si>
    <t>№ 4/118</t>
  </si>
  <si>
    <t xml:space="preserve">вул. Космонавтiв,1а    </t>
  </si>
  <si>
    <t>№ 4/119</t>
  </si>
  <si>
    <t>вул. Космонавтiв,2</t>
  </si>
  <si>
    <t>№ 4/120</t>
  </si>
  <si>
    <t>вул. Космонавтiв,20</t>
  </si>
  <si>
    <t>№ 4/121</t>
  </si>
  <si>
    <t>вул. Космонавтiв,22</t>
  </si>
  <si>
    <t>№ 4/122</t>
  </si>
  <si>
    <t>вул. Космонавтiв,3</t>
  </si>
  <si>
    <t>№ 4/123</t>
  </si>
  <si>
    <t>вул. Космонавтiв,4</t>
  </si>
  <si>
    <t>№ 4/124</t>
  </si>
  <si>
    <t xml:space="preserve">вул. Космонавтiв,4а    </t>
  </si>
  <si>
    <t>№ 4/125</t>
  </si>
  <si>
    <t>вул. Космонавтiв,5</t>
  </si>
  <si>
    <t>№ 4/126</t>
  </si>
  <si>
    <t xml:space="preserve">вул. Космонавтiв,5а    </t>
  </si>
  <si>
    <t>№ 4/127</t>
  </si>
  <si>
    <t>вул. Космонавтiв,6</t>
  </si>
  <si>
    <t>№ 4/128</t>
  </si>
  <si>
    <t>вул. Космонавтiв,8</t>
  </si>
  <si>
    <t>№ 4/129</t>
  </si>
  <si>
    <t>вул. Максима Березовського,1</t>
  </si>
  <si>
    <t>№ 4/130</t>
  </si>
  <si>
    <t>вул. Малиновського,39</t>
  </si>
  <si>
    <t>№ 4/131</t>
  </si>
  <si>
    <t>вул. Малиновського,41</t>
  </si>
  <si>
    <t>№ 4/132</t>
  </si>
  <si>
    <t xml:space="preserve">вул. Рокоссовського,12а   </t>
  </si>
  <si>
    <t>№ 4/133</t>
  </si>
  <si>
    <t xml:space="preserve">вул. Рокоссовського,12б   </t>
  </si>
  <si>
    <t>№ 4/134</t>
  </si>
  <si>
    <t xml:space="preserve">вул. Рокоссовського,12в   </t>
  </si>
  <si>
    <t>№ 4/135</t>
  </si>
  <si>
    <t xml:space="preserve">вул. Рокоссовського,14а   </t>
  </si>
  <si>
    <t>№ 4/136</t>
  </si>
  <si>
    <t xml:space="preserve">вул. Рокоссовського,14б   </t>
  </si>
  <si>
    <t>№ 4/137</t>
  </si>
  <si>
    <t xml:space="preserve">вул. Рокоссовського,14в   </t>
  </si>
  <si>
    <t>№ 4/138</t>
  </si>
  <si>
    <t>вул. Рокоссовського,18</t>
  </si>
  <si>
    <t>№ 4/139</t>
  </si>
  <si>
    <t>вул. Рокоссовського,20</t>
  </si>
  <si>
    <t>№ 4/140</t>
  </si>
  <si>
    <t xml:space="preserve">вул. Рокоссовського,20б   </t>
  </si>
  <si>
    <t>№ 4/141</t>
  </si>
  <si>
    <t>вул. Рокоссовського,22</t>
  </si>
  <si>
    <t>№ 4/142</t>
  </si>
  <si>
    <t>вул. Рокоссовського,32</t>
  </si>
  <si>
    <t>№ 4/143</t>
  </si>
  <si>
    <t>вул. Рокоссовського,34</t>
  </si>
  <si>
    <t>№ 4/144</t>
  </si>
  <si>
    <t>вул. Рокоссовського,36</t>
  </si>
  <si>
    <t>№ 4/145</t>
  </si>
  <si>
    <t>вул. Рокоссовського,38</t>
  </si>
  <si>
    <t>№ 4/146</t>
  </si>
  <si>
    <t>вул. Рокоссовського,4</t>
  </si>
  <si>
    <t>№ 4/147</t>
  </si>
  <si>
    <t>вул. Рокоссовського,42</t>
  </si>
  <si>
    <t>№ 4/148</t>
  </si>
  <si>
    <t xml:space="preserve">вул. Рокоссовського,42а   </t>
  </si>
  <si>
    <t>№ 4/149</t>
  </si>
  <si>
    <t>№4</t>
  </si>
  <si>
    <t>вул. Рокоссовського,44</t>
  </si>
  <si>
    <t>№ 4/150</t>
  </si>
  <si>
    <t>вул. Рокоссовського,46</t>
  </si>
  <si>
    <t>№ 4/151</t>
  </si>
  <si>
    <t>вул. Рокоссовського,50</t>
  </si>
  <si>
    <t>№ 4/152</t>
  </si>
  <si>
    <t>вул. Рокоссовського,54</t>
  </si>
  <si>
    <t>№ 4/153</t>
  </si>
  <si>
    <t>вул. Рокоссовського,6</t>
  </si>
  <si>
    <t>№ 4/154</t>
  </si>
  <si>
    <t>вул. Верьовки ,12</t>
  </si>
  <si>
    <t>№ 4/155</t>
  </si>
  <si>
    <t>вул. Генерала Пухова,132</t>
  </si>
  <si>
    <t>№ 4/156</t>
  </si>
  <si>
    <t>вул. Генерала Пухова,136</t>
  </si>
  <si>
    <t>№ 4/157</t>
  </si>
  <si>
    <t>вул. Генерала Пухова,138</t>
  </si>
  <si>
    <t>№ 4/158</t>
  </si>
  <si>
    <t>вул. 1-го Травня,155</t>
  </si>
  <si>
    <t>№ 4/159</t>
  </si>
  <si>
    <t>вул. 1-го Травня,157</t>
  </si>
  <si>
    <t>№ 4/160</t>
  </si>
  <si>
    <t>вул. 1-го Травня,159</t>
  </si>
  <si>
    <t>№ 4/161</t>
  </si>
  <si>
    <t>вул. 1-го Травня,161</t>
  </si>
  <si>
    <t>№ 4/162</t>
  </si>
  <si>
    <t>вул. 1-го Травня,163</t>
  </si>
  <si>
    <t>№ 4/163</t>
  </si>
  <si>
    <t xml:space="preserve">вул. 1-го Травня,165к1 </t>
  </si>
  <si>
    <t>№ 4/164</t>
  </si>
  <si>
    <t xml:space="preserve">вул. 1-го Травня,165к2 </t>
  </si>
  <si>
    <t>№ 4/165</t>
  </si>
  <si>
    <t xml:space="preserve">вул. 1-го Травня,167а  </t>
  </si>
  <si>
    <t>№ 4/166</t>
  </si>
  <si>
    <t>№3</t>
  </si>
  <si>
    <t xml:space="preserve">вул. 1-го Травня,169к1 </t>
  </si>
  <si>
    <t>№ 4/167</t>
  </si>
  <si>
    <t xml:space="preserve">вул. 1-го Травня,169к2 </t>
  </si>
  <si>
    <t>№ 4/168</t>
  </si>
  <si>
    <t>вул. 1-го Травня,171</t>
  </si>
  <si>
    <t>№ 4/169</t>
  </si>
  <si>
    <t>вул. Всіхсвятська,16</t>
  </si>
  <si>
    <t>№ 4/170</t>
  </si>
  <si>
    <t>вул. Всіхсвятська,18</t>
  </si>
  <si>
    <t>№ 4/171</t>
  </si>
  <si>
    <t>вул. Всіхсвятська,6</t>
  </si>
  <si>
    <t>№ 4/172</t>
  </si>
  <si>
    <t>вул. Всіхсвятська,8</t>
  </si>
  <si>
    <t>№ 4/173</t>
  </si>
  <si>
    <t>вул. Генерала Бєлова,18</t>
  </si>
  <si>
    <t>№ 4/174</t>
  </si>
  <si>
    <t>вул. Генерала Бєлова,2</t>
  </si>
  <si>
    <t>№ 4/175</t>
  </si>
  <si>
    <t>вул. Генерала Бєлова,20</t>
  </si>
  <si>
    <t>№ 4/176</t>
  </si>
  <si>
    <t xml:space="preserve">вул. Генерала Бєлова,21к1  </t>
  </si>
  <si>
    <t>№ 4/177</t>
  </si>
  <si>
    <t xml:space="preserve">вул. Генерала Бєлова,21к2  </t>
  </si>
  <si>
    <t>№ 4/178</t>
  </si>
  <si>
    <t xml:space="preserve">вул. Генерала Бєлова,21к3  </t>
  </si>
  <si>
    <t>№ 4/179</t>
  </si>
  <si>
    <t>вул. Генерала Бєлова,22</t>
  </si>
  <si>
    <t>№ 4/180</t>
  </si>
  <si>
    <t xml:space="preserve">вул. Генерала Бєлова,23к1  </t>
  </si>
  <si>
    <t>№ 4/181</t>
  </si>
  <si>
    <t xml:space="preserve">вул. Генерала Бєлова,23к2  </t>
  </si>
  <si>
    <t>№ 4/182</t>
  </si>
  <si>
    <t xml:space="preserve">вул. Генерала Бєлова,23к3  </t>
  </si>
  <si>
    <t>№ 4/183</t>
  </si>
  <si>
    <t xml:space="preserve">вул. Генерала Бєлова,23к4  </t>
  </si>
  <si>
    <t>№ 4/184</t>
  </si>
  <si>
    <t>вул. Генерала Бєлова,24</t>
  </si>
  <si>
    <t>№ 4/185</t>
  </si>
  <si>
    <t>вул. Генерала Бєлова,29(п.1)</t>
  </si>
  <si>
    <t>№ 4/186</t>
  </si>
  <si>
    <t xml:space="preserve">вул. Генерала Бєлова,37к1  </t>
  </si>
  <si>
    <t>№ 4/187</t>
  </si>
  <si>
    <t xml:space="preserve">вул. Генерала Бєлова,37к2  </t>
  </si>
  <si>
    <t>№ 4/188</t>
  </si>
  <si>
    <t xml:space="preserve">вул. Генерала Бєлова,37к3  </t>
  </si>
  <si>
    <t>№ 4/189</t>
  </si>
  <si>
    <t xml:space="preserve">вул. Генерала Бєлова,37к4  </t>
  </si>
  <si>
    <t>№ 4/190</t>
  </si>
  <si>
    <t xml:space="preserve">вул. Генерала Бєлова,37к5  </t>
  </si>
  <si>
    <t>№ 4/191</t>
  </si>
  <si>
    <t>вул. Генерала Пухова,103</t>
  </si>
  <si>
    <t>№ 4/193</t>
  </si>
  <si>
    <t>вул. Генерала Пухова,105</t>
  </si>
  <si>
    <t>№ 4/194</t>
  </si>
  <si>
    <t>вул. Генерала Пухова,107</t>
  </si>
  <si>
    <t>№ 4/195</t>
  </si>
  <si>
    <t xml:space="preserve">вул. Генерала Пухова,115а  </t>
  </si>
  <si>
    <t>№ 4/196</t>
  </si>
  <si>
    <t>вул. Генерала Пухова,130</t>
  </si>
  <si>
    <t>№ 4/197</t>
  </si>
  <si>
    <t>вул. Генерала Пухова,140</t>
  </si>
  <si>
    <t>№ 4/198</t>
  </si>
  <si>
    <t>вул. Генерала Пухова,142</t>
  </si>
  <si>
    <t>№ 4/199</t>
  </si>
  <si>
    <t>вул. Генерала Пухова,148</t>
  </si>
  <si>
    <t>№ 4/200</t>
  </si>
  <si>
    <t>вул. Генерала Пухова,150</t>
  </si>
  <si>
    <t>№ 4/201</t>
  </si>
  <si>
    <t>вул. Генерала Пухова,152</t>
  </si>
  <si>
    <t>№ 4/202</t>
  </si>
  <si>
    <t>вул. Доценка,10</t>
  </si>
  <si>
    <t>№ 4/203</t>
  </si>
  <si>
    <t>вул. Доценка,11</t>
  </si>
  <si>
    <t>№ 4/204</t>
  </si>
  <si>
    <t>вул. Доценка,2</t>
  </si>
  <si>
    <t>№ 4/205</t>
  </si>
  <si>
    <t>вул. Доценка,21</t>
  </si>
  <si>
    <t>№ 4/206</t>
  </si>
  <si>
    <t xml:space="preserve">вул. Доценка,26а   </t>
  </si>
  <si>
    <t>№ 4/207</t>
  </si>
  <si>
    <t>вул. Доценка,27</t>
  </si>
  <si>
    <t>№ 4/208</t>
  </si>
  <si>
    <t xml:space="preserve">вул. Доценка,7а    </t>
  </si>
  <si>
    <t>№ 4/209</t>
  </si>
  <si>
    <t>вул. Захисників України,16</t>
  </si>
  <si>
    <t>№ 4/210</t>
  </si>
  <si>
    <t>вул. Захисників України,17</t>
  </si>
  <si>
    <t>№ 4/211</t>
  </si>
  <si>
    <t xml:space="preserve">вул. Захисників України,9а    </t>
  </si>
  <si>
    <t>№ 4/212</t>
  </si>
  <si>
    <t>вул. Кiльцева,20</t>
  </si>
  <si>
    <t>№ 4/213</t>
  </si>
  <si>
    <t>вул. Космонавтiв,24</t>
  </si>
  <si>
    <t>№ 4/214</t>
  </si>
  <si>
    <t>вул. Космонавтiв,26</t>
  </si>
  <si>
    <t>№ 4/215</t>
  </si>
  <si>
    <t>вул. Рокоссовського,10</t>
  </si>
  <si>
    <t>№ 4/216</t>
  </si>
  <si>
    <t xml:space="preserve">вул. Рокоссовського,12к1  </t>
  </si>
  <si>
    <t>№ 4/217</t>
  </si>
  <si>
    <t>вул. Рокоссовського,14</t>
  </si>
  <si>
    <t>№ 4/218</t>
  </si>
  <si>
    <t>вул. Рокоссовського,30</t>
  </si>
  <si>
    <t>№ 4/219</t>
  </si>
  <si>
    <t>вул. Рокоссовського,40</t>
  </si>
  <si>
    <t>№ 4/220</t>
  </si>
  <si>
    <t>вул. Рокоссовського,48</t>
  </si>
  <si>
    <t>№ 4/221</t>
  </si>
  <si>
    <t xml:space="preserve">вул. Рокоссовського,54а   </t>
  </si>
  <si>
    <t>№ 4/222</t>
  </si>
  <si>
    <t>вул. Рокоссовського,58</t>
  </si>
  <si>
    <t>№ 4/223</t>
  </si>
  <si>
    <t>вул. Рокоссовського,60</t>
  </si>
  <si>
    <t>№ 4/224</t>
  </si>
  <si>
    <t xml:space="preserve">вул. Шевченка,248а  </t>
  </si>
  <si>
    <t>№ 4/225</t>
  </si>
  <si>
    <t xml:space="preserve">вул. 1-го Травня,161а  </t>
  </si>
  <si>
    <t>№ 4/226</t>
  </si>
  <si>
    <t>вул. Генерала Пухова,154</t>
  </si>
  <si>
    <t>№ 4/227</t>
  </si>
  <si>
    <t>вул. Рокоссовського,62</t>
  </si>
  <si>
    <t>№ 4/228</t>
  </si>
  <si>
    <t>вул. Рокоссовського,66</t>
  </si>
  <si>
    <t>№ 4/229</t>
  </si>
  <si>
    <t>вул. Рокоссовського,68</t>
  </si>
  <si>
    <t>№ 4/230</t>
  </si>
  <si>
    <t>вул. Генерала Бєлова,17</t>
  </si>
  <si>
    <t>№ 4/231</t>
  </si>
  <si>
    <t>вул. Генерала Бєлова,25</t>
  </si>
  <si>
    <t>№ 4/232</t>
  </si>
  <si>
    <t>вул. Генерала Бєлова,27</t>
  </si>
  <si>
    <t>№ 4/233</t>
  </si>
  <si>
    <t>вул. Рокоссовського,28</t>
  </si>
  <si>
    <t>№ 4/234</t>
  </si>
  <si>
    <t xml:space="preserve">РАЗОМ    </t>
  </si>
  <si>
    <t>вул. Корольова 2</t>
  </si>
  <si>
    <t xml:space="preserve">до договору </t>
  </si>
  <si>
    <t xml:space="preserve">(в редакції додаткової угоди </t>
  </si>
  <si>
    <t>З 01.06.2021року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</si>
</sst>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%"/>
    <numFmt numFmtId="166" formatCode="0.0000"/>
    <numFmt numFmtId="167" formatCode="#,##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1"/>
      <scheme val="minor"/>
    </font>
    <font>
      <sz val="12"/>
      <color rgb="FFC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</font>
    <font>
      <b/>
      <sz val="8"/>
      <name val="MS Sans Serif"/>
      <family val="2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name val="Times New Roman"/>
      <family val="1"/>
      <charset val="204"/>
    </font>
    <font>
      <b/>
      <sz val="9"/>
      <name val="MS Sans Serif"/>
      <family val="2"/>
      <charset val="204"/>
    </font>
    <font>
      <sz val="12"/>
      <name val="MS Sans Serif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2"/>
      <color rgb="FFFF0000"/>
      <name val="Calibri"/>
      <family val="2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" fontId="14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16" fontId="10" fillId="0" borderId="1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64" fontId="18" fillId="2" borderId="1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10" fontId="6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right" vertical="center"/>
    </xf>
    <xf numFmtId="164" fontId="15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right" vertical="center" wrapText="1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4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/>
    <xf numFmtId="0" fontId="19" fillId="0" borderId="0" xfId="0" applyFon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 wrapText="1"/>
    </xf>
    <xf numFmtId="10" fontId="6" fillId="4" borderId="11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 wrapText="1"/>
    </xf>
    <xf numFmtId="4" fontId="13" fillId="4" borderId="4" xfId="0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0" fillId="0" borderId="0" xfId="0" applyFill="1"/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28" fillId="0" borderId="0" xfId="0" applyFont="1" applyFill="1"/>
    <xf numFmtId="0" fontId="31" fillId="0" borderId="0" xfId="0" applyFont="1" applyFill="1"/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6" fontId="32" fillId="0" borderId="1" xfId="0" applyNumberFormat="1" applyFont="1" applyFill="1" applyBorder="1" applyAlignment="1">
      <alignment horizontal="center" vertical="center" wrapText="1"/>
    </xf>
    <xf numFmtId="17" fontId="32" fillId="0" borderId="1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6" fillId="0" borderId="0" xfId="0" applyFont="1" applyFill="1"/>
    <xf numFmtId="0" fontId="37" fillId="0" borderId="1" xfId="0" applyFont="1" applyBorder="1"/>
    <xf numFmtId="167" fontId="10" fillId="0" borderId="26" xfId="0" applyNumberFormat="1" applyFont="1" applyFill="1" applyBorder="1" applyAlignment="1">
      <alignment horizontal="center" vertical="center" wrapText="1"/>
    </xf>
    <xf numFmtId="167" fontId="10" fillId="0" borderId="16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textRotation="90" wrapText="1"/>
    </xf>
    <xf numFmtId="49" fontId="38" fillId="0" borderId="1" xfId="0" applyNumberFormat="1" applyFont="1" applyFill="1" applyBorder="1" applyAlignment="1">
      <alignment horizontal="center" vertical="center" textRotation="90" wrapText="1"/>
    </xf>
    <xf numFmtId="49" fontId="5" fillId="5" borderId="1" xfId="0" applyNumberFormat="1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 textRotation="90" wrapText="1"/>
    </xf>
    <xf numFmtId="167" fontId="15" fillId="4" borderId="26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40" fillId="0" borderId="1" xfId="0" applyFont="1" applyFill="1" applyBorder="1" applyAlignment="1">
      <alignment horizontal="center" vertical="center" textRotation="90" wrapText="1"/>
    </xf>
    <xf numFmtId="167" fontId="15" fillId="4" borderId="16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textRotation="90" wrapText="1"/>
    </xf>
    <xf numFmtId="167" fontId="15" fillId="4" borderId="4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/>
    <xf numFmtId="167" fontId="10" fillId="0" borderId="0" xfId="0" applyNumberFormat="1" applyFont="1" applyFill="1" applyBorder="1" applyAlignment="1">
      <alignment horizontal="center" vertical="center" wrapText="1"/>
    </xf>
    <xf numFmtId="167" fontId="15" fillId="4" borderId="0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166" fontId="47" fillId="0" borderId="1" xfId="0" applyNumberFormat="1" applyFont="1" applyFill="1" applyBorder="1"/>
    <xf numFmtId="166" fontId="31" fillId="5" borderId="1" xfId="0" applyNumberFormat="1" applyFont="1" applyFill="1" applyBorder="1" applyAlignment="1">
      <alignment horizontal="center"/>
    </xf>
    <xf numFmtId="166" fontId="47" fillId="0" borderId="1" xfId="0" applyNumberFormat="1" applyFont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/>
    </xf>
    <xf numFmtId="166" fontId="31" fillId="0" borderId="1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/>
    <xf numFmtId="10" fontId="24" fillId="0" borderId="1" xfId="0" applyNumberFormat="1" applyFont="1" applyFill="1" applyBorder="1" applyAlignment="1">
      <alignment horizontal="center"/>
    </xf>
    <xf numFmtId="166" fontId="24" fillId="0" borderId="1" xfId="0" applyNumberFormat="1" applyFont="1" applyBorder="1"/>
    <xf numFmtId="166" fontId="35" fillId="4" borderId="1" xfId="0" applyNumberFormat="1" applyFont="1" applyFill="1" applyBorder="1"/>
    <xf numFmtId="166" fontId="24" fillId="0" borderId="0" xfId="0" applyNumberFormat="1" applyFont="1" applyFill="1" applyBorder="1" applyAlignment="1">
      <alignment horizontal="center"/>
    </xf>
    <xf numFmtId="0" fontId="24" fillId="6" borderId="1" xfId="0" applyFont="1" applyFill="1" applyBorder="1"/>
    <xf numFmtId="166" fontId="48" fillId="5" borderId="1" xfId="0" applyNumberFormat="1" applyFont="1" applyFill="1" applyBorder="1" applyAlignment="1">
      <alignment horizontal="center"/>
    </xf>
    <xf numFmtId="166" fontId="49" fillId="0" borderId="1" xfId="0" applyNumberFormat="1" applyFont="1" applyFill="1" applyBorder="1" applyAlignment="1">
      <alignment horizontal="center"/>
    </xf>
    <xf numFmtId="166" fontId="50" fillId="4" borderId="1" xfId="0" applyNumberFormat="1" applyFont="1" applyFill="1" applyBorder="1"/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166" fontId="41" fillId="0" borderId="1" xfId="0" applyNumberFormat="1" applyFont="1" applyFill="1" applyBorder="1"/>
    <xf numFmtId="2" fontId="41" fillId="0" borderId="1" xfId="0" applyNumberFormat="1" applyFont="1" applyFill="1" applyBorder="1"/>
    <xf numFmtId="0" fontId="44" fillId="0" borderId="2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center" vertical="center" wrapText="1"/>
    </xf>
    <xf numFmtId="2" fontId="46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/>
    <xf numFmtId="0" fontId="24" fillId="0" borderId="0" xfId="0" applyFont="1" applyFill="1" applyBorder="1"/>
    <xf numFmtId="0" fontId="47" fillId="0" borderId="0" xfId="0" applyFont="1" applyFill="1"/>
    <xf numFmtId="0" fontId="35" fillId="0" borderId="0" xfId="0" applyFont="1" applyFill="1"/>
    <xf numFmtId="0" fontId="26" fillId="0" borderId="1" xfId="0" applyFont="1" applyFill="1" applyBorder="1" applyAlignment="1">
      <alignment horizontal="center"/>
    </xf>
    <xf numFmtId="0" fontId="41" fillId="0" borderId="1" xfId="0" applyFont="1" applyFill="1" applyBorder="1"/>
    <xf numFmtId="2" fontId="41" fillId="0" borderId="1" xfId="0" applyNumberFormat="1" applyFont="1" applyFill="1" applyBorder="1" applyAlignment="1">
      <alignment horizontal="center"/>
    </xf>
    <xf numFmtId="2" fontId="41" fillId="0" borderId="0" xfId="0" applyNumberFormat="1" applyFont="1" applyFill="1" applyBorder="1"/>
    <xf numFmtId="2" fontId="24" fillId="0" borderId="0" xfId="0" applyNumberFormat="1" applyFont="1" applyFill="1"/>
    <xf numFmtId="2" fontId="6" fillId="2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10" fontId="6" fillId="4" borderId="5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30"/>
    </xf>
    <xf numFmtId="2" fontId="5" fillId="0" borderId="0" xfId="0" applyNumberFormat="1" applyFont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18" fillId="2" borderId="19" xfId="0" applyNumberFormat="1" applyFont="1" applyFill="1" applyBorder="1" applyAlignment="1">
      <alignment horizontal="center" vertical="center"/>
    </xf>
    <xf numFmtId="164" fontId="18" fillId="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46"/>
    </xf>
    <xf numFmtId="0" fontId="8" fillId="0" borderId="0" xfId="0" applyFont="1" applyAlignment="1">
      <alignment horizontal="left" vertical="center" wrapText="1" indent="46"/>
    </xf>
    <xf numFmtId="0" fontId="6" fillId="0" borderId="0" xfId="0" applyFont="1" applyAlignment="1">
      <alignment horizontal="left" vertical="center" wrapText="1" indent="27"/>
    </xf>
    <xf numFmtId="0" fontId="8" fillId="0" borderId="0" xfId="0" applyFont="1" applyAlignment="1">
      <alignment horizontal="left" vertical="center" wrapText="1" indent="27"/>
    </xf>
    <xf numFmtId="0" fontId="8" fillId="0" borderId="0" xfId="0" applyFont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left" vertical="center" wrapText="1"/>
    </xf>
    <xf numFmtId="10" fontId="6" fillId="3" borderId="16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24" fillId="6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2021%20&#1079;%2001.06.21%20%20%206,24/6,24%202021&#1058;&#1072;&#1088;&#1080;&#1092;%20&#1079;%2001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іс звіт по стат (УЖКГ1)"/>
      <sheetName val="6,25 звіт рік"/>
      <sheetName val="6,25 звіт міс "/>
      <sheetName val="міс звіт по стат"/>
      <sheetName val="анализ пр"/>
      <sheetName val="Стр-ра тар (пр)"/>
      <sheetName val="Стр-ра тар"/>
      <sheetName val="Тариф свод без  ПДВ"/>
      <sheetName val="Тариф свод з ПДВ  (до коригува)"/>
      <sheetName val="Тариф свод з ПДВ "/>
      <sheetName val="Лист1"/>
      <sheetName val="СВОД"/>
      <sheetName val="ХАРАКТЕРИСТИКА"/>
      <sheetName val="ТО ГАЗ"/>
      <sheetName val="ПР констр ел"/>
      <sheetName val="Кошторис"/>
      <sheetName val="Лист2"/>
      <sheetName val="освітлення місць заг корист"/>
      <sheetName val="ел-ен ліфтів"/>
      <sheetName val="дератиз"/>
      <sheetName val="дезінс"/>
      <sheetName val="ТО  ОДС"/>
      <sheetName val="ТО ліфт"/>
      <sheetName val="ДВК ТО"/>
      <sheetName val="приб сход кліток"/>
      <sheetName val="приб приб терит"/>
      <sheetName val="приб підвал, тех пов,покрівлі"/>
      <sheetName val="ТО ВБС"/>
      <sheetName val="ТО та ПР ел.пост"/>
      <sheetName val="Приб снігу"/>
      <sheetName val="податок на землю"/>
      <sheetName val="Ресурсна відом"/>
      <sheetName val="Розрахунок"/>
      <sheetName val="ХАР-ка обновляєтьс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  <row r="32">
          <cell r="A32">
            <v>21</v>
          </cell>
        </row>
        <row r="33">
          <cell r="A33">
            <v>22</v>
          </cell>
        </row>
        <row r="34">
          <cell r="A34">
            <v>23</v>
          </cell>
        </row>
        <row r="35">
          <cell r="A35">
            <v>24</v>
          </cell>
        </row>
        <row r="36">
          <cell r="A36">
            <v>25</v>
          </cell>
        </row>
        <row r="37">
          <cell r="A37">
            <v>26</v>
          </cell>
        </row>
        <row r="38">
          <cell r="A38">
            <v>27</v>
          </cell>
        </row>
        <row r="39">
          <cell r="A39">
            <v>28</v>
          </cell>
        </row>
        <row r="40">
          <cell r="A40">
            <v>29</v>
          </cell>
        </row>
        <row r="41">
          <cell r="A41">
            <v>30</v>
          </cell>
        </row>
        <row r="42">
          <cell r="A42">
            <v>31</v>
          </cell>
        </row>
        <row r="43">
          <cell r="A43">
            <v>32</v>
          </cell>
        </row>
        <row r="44">
          <cell r="A44">
            <v>33</v>
          </cell>
        </row>
        <row r="45">
          <cell r="A45">
            <v>34</v>
          </cell>
        </row>
        <row r="46">
          <cell r="A46">
            <v>35</v>
          </cell>
        </row>
        <row r="47">
          <cell r="A47">
            <v>36</v>
          </cell>
        </row>
        <row r="48">
          <cell r="A48">
            <v>37</v>
          </cell>
        </row>
        <row r="49">
          <cell r="A49">
            <v>38</v>
          </cell>
        </row>
        <row r="50">
          <cell r="A50">
            <v>39</v>
          </cell>
        </row>
        <row r="51">
          <cell r="A51">
            <v>40</v>
          </cell>
        </row>
        <row r="52">
          <cell r="A52">
            <v>41</v>
          </cell>
        </row>
        <row r="53">
          <cell r="A53">
            <v>42</v>
          </cell>
        </row>
        <row r="54">
          <cell r="A54">
            <v>43</v>
          </cell>
        </row>
        <row r="55">
          <cell r="A55">
            <v>44</v>
          </cell>
        </row>
        <row r="56">
          <cell r="A56">
            <v>45</v>
          </cell>
        </row>
        <row r="57">
          <cell r="A57">
            <v>46</v>
          </cell>
        </row>
        <row r="58">
          <cell r="A58">
            <v>47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</row>
        <row r="62">
          <cell r="A62">
            <v>51</v>
          </cell>
        </row>
        <row r="63">
          <cell r="A63">
            <v>52</v>
          </cell>
        </row>
        <row r="64">
          <cell r="A64">
            <v>53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  <row r="78">
          <cell r="A78">
            <v>67</v>
          </cell>
        </row>
        <row r="79">
          <cell r="A79">
            <v>68</v>
          </cell>
        </row>
        <row r="80">
          <cell r="A80">
            <v>69</v>
          </cell>
        </row>
        <row r="81">
          <cell r="A81">
            <v>70</v>
          </cell>
        </row>
        <row r="82">
          <cell r="A82">
            <v>71</v>
          </cell>
        </row>
        <row r="83">
          <cell r="A83">
            <v>72</v>
          </cell>
        </row>
        <row r="84">
          <cell r="A84">
            <v>73</v>
          </cell>
        </row>
        <row r="85">
          <cell r="A85">
            <v>74</v>
          </cell>
        </row>
        <row r="86">
          <cell r="A86">
            <v>75</v>
          </cell>
        </row>
        <row r="87">
          <cell r="A87">
            <v>76</v>
          </cell>
        </row>
        <row r="88">
          <cell r="A88">
            <v>77</v>
          </cell>
        </row>
        <row r="89">
          <cell r="A89">
            <v>78</v>
          </cell>
        </row>
        <row r="90">
          <cell r="A90">
            <v>79</v>
          </cell>
        </row>
        <row r="91">
          <cell r="A91">
            <v>80</v>
          </cell>
        </row>
        <row r="92">
          <cell r="A92">
            <v>81</v>
          </cell>
        </row>
        <row r="93">
          <cell r="A93">
            <v>82</v>
          </cell>
        </row>
        <row r="94">
          <cell r="A94">
            <v>83</v>
          </cell>
        </row>
        <row r="95">
          <cell r="A95">
            <v>84</v>
          </cell>
        </row>
        <row r="96">
          <cell r="A96">
            <v>85</v>
          </cell>
        </row>
        <row r="97">
          <cell r="A97">
            <v>86</v>
          </cell>
        </row>
        <row r="98">
          <cell r="A98">
            <v>87</v>
          </cell>
        </row>
        <row r="99">
          <cell r="A99">
            <v>88</v>
          </cell>
        </row>
        <row r="100">
          <cell r="A100">
            <v>89</v>
          </cell>
        </row>
        <row r="101">
          <cell r="A101">
            <v>90</v>
          </cell>
        </row>
        <row r="102">
          <cell r="A102">
            <v>91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  <row r="212">
          <cell r="A212">
            <v>201</v>
          </cell>
        </row>
        <row r="213">
          <cell r="A213">
            <v>202</v>
          </cell>
        </row>
        <row r="214">
          <cell r="A214">
            <v>203</v>
          </cell>
        </row>
        <row r="215">
          <cell r="A215">
            <v>204</v>
          </cell>
        </row>
        <row r="216">
          <cell r="A216">
            <v>205</v>
          </cell>
        </row>
        <row r="217">
          <cell r="A217">
            <v>206</v>
          </cell>
        </row>
        <row r="218">
          <cell r="A218">
            <v>207</v>
          </cell>
        </row>
        <row r="219">
          <cell r="A219">
            <v>208</v>
          </cell>
        </row>
        <row r="220">
          <cell r="A220">
            <v>209</v>
          </cell>
        </row>
        <row r="221">
          <cell r="A221">
            <v>210</v>
          </cell>
        </row>
        <row r="222">
          <cell r="A222">
            <v>211</v>
          </cell>
        </row>
        <row r="223">
          <cell r="A223">
            <v>212</v>
          </cell>
        </row>
        <row r="224">
          <cell r="A224">
            <v>213</v>
          </cell>
        </row>
        <row r="225">
          <cell r="A225">
            <v>214</v>
          </cell>
        </row>
        <row r="226">
          <cell r="A226">
            <v>215</v>
          </cell>
        </row>
        <row r="227">
          <cell r="A227">
            <v>216</v>
          </cell>
        </row>
        <row r="228">
          <cell r="A228">
            <v>217</v>
          </cell>
        </row>
        <row r="229">
          <cell r="A229">
            <v>218</v>
          </cell>
        </row>
        <row r="230">
          <cell r="A230">
            <v>219</v>
          </cell>
        </row>
        <row r="231">
          <cell r="A231">
            <v>220</v>
          </cell>
        </row>
        <row r="232">
          <cell r="A232">
            <v>221</v>
          </cell>
        </row>
        <row r="233">
          <cell r="A233">
            <v>222</v>
          </cell>
        </row>
        <row r="234">
          <cell r="A234">
            <v>223</v>
          </cell>
        </row>
        <row r="235">
          <cell r="A235">
            <v>224</v>
          </cell>
        </row>
        <row r="236">
          <cell r="A236">
            <v>225</v>
          </cell>
        </row>
        <row r="237">
          <cell r="A237">
            <v>226</v>
          </cell>
        </row>
        <row r="238">
          <cell r="A238">
            <v>227</v>
          </cell>
        </row>
        <row r="239">
          <cell r="A239">
            <v>228</v>
          </cell>
        </row>
        <row r="240">
          <cell r="A240">
            <v>229</v>
          </cell>
        </row>
        <row r="241">
          <cell r="A241">
            <v>230</v>
          </cell>
        </row>
        <row r="242">
          <cell r="A242">
            <v>231</v>
          </cell>
        </row>
        <row r="243">
          <cell r="A243">
            <v>232</v>
          </cell>
        </row>
        <row r="244">
          <cell r="A244">
            <v>233</v>
          </cell>
        </row>
        <row r="245">
          <cell r="A245">
            <v>234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workbookViewId="0">
      <selection activeCell="G72" sqref="G72"/>
    </sheetView>
  </sheetViews>
  <sheetFormatPr defaultRowHeight="15" x14ac:dyDescent="0.25"/>
  <cols>
    <col min="1" max="1" width="5.7109375" style="3" customWidth="1"/>
    <col min="2" max="2" width="65.140625" style="3" customWidth="1"/>
    <col min="3" max="3" width="25.5703125" style="4" hidden="1" customWidth="1"/>
    <col min="4" max="4" width="17.28515625" style="4" customWidth="1"/>
    <col min="5" max="5" width="8.85546875" style="4" customWidth="1"/>
    <col min="6" max="6" width="5.5703125" style="1" customWidth="1"/>
    <col min="7" max="7" width="14.140625" style="1" customWidth="1"/>
    <col min="8" max="8" width="18.7109375" style="1" customWidth="1"/>
  </cols>
  <sheetData>
    <row r="1" spans="1:11" ht="4.9000000000000004" customHeight="1" x14ac:dyDescent="0.25"/>
    <row r="2" spans="1:11" ht="14.45" customHeight="1" x14ac:dyDescent="0.25">
      <c r="B2" s="39"/>
      <c r="C2" s="39"/>
      <c r="D2" s="97" t="s">
        <v>92</v>
      </c>
      <c r="E2" s="97"/>
      <c r="F2" s="53"/>
      <c r="G2" s="53"/>
    </row>
    <row r="3" spans="1:11" ht="14.45" customHeight="1" x14ac:dyDescent="0.25">
      <c r="B3" s="39"/>
      <c r="C3" s="39"/>
      <c r="D3" s="102" t="s">
        <v>635</v>
      </c>
      <c r="E3" s="99" t="str">
        <f>VLOOKUP($C$11,'Дані до кошт тар 2021 без дис'!$C$7:$BO$240,4,FALSE)</f>
        <v>№ 4/55</v>
      </c>
      <c r="F3" s="95" t="s">
        <v>94</v>
      </c>
      <c r="G3" s="95"/>
      <c r="H3" s="82"/>
    </row>
    <row r="4" spans="1:11" ht="14.45" customHeight="1" x14ac:dyDescent="0.25">
      <c r="B4" s="39"/>
      <c r="C4" s="39"/>
      <c r="D4" s="95" t="s">
        <v>93</v>
      </c>
      <c r="E4" s="95"/>
      <c r="F4" s="98"/>
      <c r="G4" s="98"/>
      <c r="H4" s="82"/>
    </row>
    <row r="5" spans="1:11" ht="14.45" customHeight="1" x14ac:dyDescent="0.25">
      <c r="B5" s="39"/>
      <c r="C5" s="39"/>
      <c r="D5" s="3" t="s">
        <v>636</v>
      </c>
      <c r="E5" s="95"/>
      <c r="F5" s="99" t="str">
        <f>VLOOKUP($C$11,'Дані до кошт тар 2021 без дис'!$C$7:$BO$240,5,FALSE)</f>
        <v>№1</v>
      </c>
      <c r="G5" s="188" t="s">
        <v>95</v>
      </c>
    </row>
    <row r="6" spans="1:11" ht="16.899999999999999" customHeight="1" x14ac:dyDescent="0.25">
      <c r="F6" s="5"/>
      <c r="G6" s="5"/>
      <c r="H6" s="5"/>
    </row>
    <row r="7" spans="1:11" ht="18.75" customHeight="1" x14ac:dyDescent="0.25">
      <c r="A7" s="220" t="s">
        <v>0</v>
      </c>
      <c r="B7" s="220"/>
      <c r="C7" s="220"/>
      <c r="D7" s="220"/>
      <c r="E7" s="220"/>
      <c r="F7" s="220"/>
      <c r="G7" s="220"/>
      <c r="H7" s="220"/>
    </row>
    <row r="8" spans="1:11" ht="18.75" x14ac:dyDescent="0.25">
      <c r="A8" s="221" t="s">
        <v>1</v>
      </c>
      <c r="B8" s="221"/>
      <c r="C8" s="221"/>
      <c r="D8" s="221"/>
      <c r="E8" s="221"/>
      <c r="F8" s="221"/>
      <c r="G8" s="221"/>
      <c r="H8" s="221"/>
    </row>
    <row r="9" spans="1:11" ht="3.6" customHeight="1" x14ac:dyDescent="0.25"/>
    <row r="10" spans="1:11" ht="6.75" customHeight="1" x14ac:dyDescent="0.25">
      <c r="A10" s="222"/>
      <c r="B10" s="222"/>
      <c r="C10" s="222"/>
      <c r="D10" s="222"/>
      <c r="E10" s="222"/>
      <c r="F10" s="222"/>
      <c r="G10" s="222"/>
      <c r="H10" s="222"/>
    </row>
    <row r="11" spans="1:11" ht="17.45" customHeight="1" x14ac:dyDescent="0.25">
      <c r="B11" s="189" t="s">
        <v>99</v>
      </c>
      <c r="C11" s="214" t="s">
        <v>272</v>
      </c>
      <c r="D11" s="214"/>
      <c r="E11" s="214"/>
      <c r="F11" s="214"/>
      <c r="G11" s="214"/>
      <c r="H11" s="214"/>
      <c r="I11" s="217" t="s">
        <v>2</v>
      </c>
      <c r="J11" s="217"/>
      <c r="K11" s="217"/>
    </row>
    <row r="12" spans="1:11" ht="14.45" customHeight="1" x14ac:dyDescent="0.25">
      <c r="A12" s="218" t="s">
        <v>87</v>
      </c>
      <c r="B12" s="218"/>
      <c r="C12" s="218"/>
      <c r="D12" s="218"/>
      <c r="E12" s="218"/>
      <c r="F12" s="218"/>
      <c r="G12" s="218"/>
      <c r="H12" s="218"/>
      <c r="I12" s="217"/>
      <c r="J12" s="217"/>
      <c r="K12" s="217"/>
    </row>
    <row r="13" spans="1:11" ht="15" customHeight="1" thickBot="1" x14ac:dyDescent="0.3">
      <c r="A13" s="83">
        <f>VLOOKUP($C$11,'Дані до кошт тар 2021 без дис'!$C$7:$BO$240,2,FALSE)</f>
        <v>5</v>
      </c>
      <c r="B13" s="6">
        <f>VLOOKUP($C$11,'Дані до кошт тар 2021 без дис'!$C$7:$BO$240,3,FALSE)</f>
        <v>2</v>
      </c>
      <c r="H13" s="5"/>
      <c r="I13" s="217"/>
      <c r="J13" s="217"/>
      <c r="K13" s="217"/>
    </row>
    <row r="14" spans="1:11" ht="105" customHeight="1" thickBot="1" x14ac:dyDescent="0.3">
      <c r="A14" s="84" t="s">
        <v>4</v>
      </c>
      <c r="B14" s="7" t="s">
        <v>5</v>
      </c>
      <c r="C14" s="88" t="s">
        <v>90</v>
      </c>
      <c r="D14" s="223" t="s">
        <v>6</v>
      </c>
      <c r="E14" s="224"/>
      <c r="F14" s="234" t="s">
        <v>89</v>
      </c>
      <c r="G14" s="235"/>
      <c r="H14" s="8" t="s">
        <v>88</v>
      </c>
      <c r="I14" s="217"/>
      <c r="J14" s="217"/>
      <c r="K14" s="217"/>
    </row>
    <row r="15" spans="1:11" ht="15.75" thickBot="1" x14ac:dyDescent="0.3">
      <c r="A15" s="9"/>
      <c r="B15" s="10" t="s">
        <v>9</v>
      </c>
      <c r="C15" s="89"/>
      <c r="D15" s="225"/>
      <c r="E15" s="226"/>
      <c r="F15" s="236">
        <f>VLOOKUP($C$11,'Дані до кошт тар 2021 без дис'!$C$7:$BO$240,7,FALSE)</f>
        <v>3304.4</v>
      </c>
      <c r="G15" s="237">
        <f>VLOOKUP($C$11,'Дані до кошт тар 2021 без дис'!$C$7:$BO$240,3,FALSE)</f>
        <v>2</v>
      </c>
      <c r="H15" s="11">
        <f>VLOOKUP($C$11,'Дані до кошт тар 2021 без дис'!$C$7:$BO$240,10,FALSE)</f>
        <v>195.2</v>
      </c>
    </row>
    <row r="16" spans="1:11" ht="18.75" x14ac:dyDescent="0.25">
      <c r="A16" s="12" t="s">
        <v>10</v>
      </c>
      <c r="B16" s="13" t="s">
        <v>11</v>
      </c>
      <c r="C16" s="90">
        <f>C17+C26+C27+C28+C29+C30+C31+C39+C40+C41+C42+C43+C44+C45</f>
        <v>17188.43</v>
      </c>
      <c r="D16" s="227">
        <f>D17+D26+D27+D28+D29+D30+D31+D39+D40+D41+D42+D43+D44+D45</f>
        <v>206261.16</v>
      </c>
      <c r="E16" s="228"/>
      <c r="F16" s="215">
        <f>F17+F26+F27+F28+F29+F30+F31+F39+F40+F41+F42+F43+F44+F45</f>
        <v>5.0663999999999998</v>
      </c>
      <c r="G16" s="216"/>
      <c r="H16" s="14">
        <f>H17+H26+H27+H28+H29+H30+H31+H39+H40+H41+H42+H43+H44+H45</f>
        <v>2.2898999999999998</v>
      </c>
    </row>
    <row r="17" spans="1:16" ht="18.75" x14ac:dyDescent="0.25">
      <c r="A17" s="15" t="s">
        <v>12</v>
      </c>
      <c r="B17" s="16" t="s">
        <v>13</v>
      </c>
      <c r="C17" s="91">
        <f>C18+C19+C20+C21+C22+C23+C24+C25</f>
        <v>3869.51</v>
      </c>
      <c r="D17" s="229">
        <f>D18+D19+D20+D21+D22+D23+D24+D25</f>
        <v>46434.119999999995</v>
      </c>
      <c r="E17" s="230"/>
      <c r="F17" s="202">
        <f>F18+F19+F20+F21+F22+F23+F24+F25</f>
        <v>1.1057000000000001</v>
      </c>
      <c r="G17" s="203"/>
      <c r="H17" s="17">
        <f>H18+H19+H20+H21+H22+H23+H24+H25</f>
        <v>1.1057000000000001</v>
      </c>
    </row>
    <row r="18" spans="1:16" ht="15" customHeight="1" x14ac:dyDescent="0.25">
      <c r="A18" s="18" t="s">
        <v>14</v>
      </c>
      <c r="B18" s="19" t="s">
        <v>15</v>
      </c>
      <c r="C18" s="92">
        <f>ROUND($F$15*F18+H18*$H$15,2)</f>
        <v>644.28</v>
      </c>
      <c r="D18" s="231">
        <f>ROUND(F18*$F$15+$H$15*H18,2)*12</f>
        <v>7731.36</v>
      </c>
      <c r="E18" s="232"/>
      <c r="F18" s="208">
        <f>VLOOKUP($C$11,'Дані до кошт тар 2021 без дис'!$C$7:$BO$240,13,FALSE)</f>
        <v>0.18410000000000001</v>
      </c>
      <c r="G18" s="209">
        <f>VLOOKUP($C$11,'Дані до кошт тар 2021 без дис'!$C$7:$BO$240,3,FALSE)</f>
        <v>2</v>
      </c>
      <c r="H18" s="20">
        <f>F18</f>
        <v>0.18410000000000001</v>
      </c>
    </row>
    <row r="19" spans="1:16" ht="15" customHeight="1" x14ac:dyDescent="0.3">
      <c r="A19" s="18" t="s">
        <v>16</v>
      </c>
      <c r="B19" s="19" t="s">
        <v>17</v>
      </c>
      <c r="C19" s="92">
        <f t="shared" ref="C19:C30" si="0">ROUND($F$15*F19+H19*$H$15,2)</f>
        <v>533.69000000000005</v>
      </c>
      <c r="D19" s="231">
        <f t="shared" ref="D19:D30" si="1">ROUND(F19*$F$15+$H$15*H19,2)*12</f>
        <v>6404.2800000000007</v>
      </c>
      <c r="E19" s="233"/>
      <c r="F19" s="210">
        <f>VLOOKUP($C$11,'Дані до кошт тар 2021 без дис'!$C$7:$BO$240,14,FALSE)</f>
        <v>0.1525</v>
      </c>
      <c r="G19" s="211">
        <f>VLOOKUP($C$11,'Дані до кошт тар 2021 без дис'!$C$7:$BO$240,3,FALSE)</f>
        <v>2</v>
      </c>
      <c r="H19" s="20">
        <f t="shared" ref="H19:H25" si="2">F19</f>
        <v>0.1525</v>
      </c>
    </row>
    <row r="20" spans="1:16" ht="15" customHeight="1" x14ac:dyDescent="0.3">
      <c r="A20" s="18" t="s">
        <v>18</v>
      </c>
      <c r="B20" s="19" t="s">
        <v>19</v>
      </c>
      <c r="C20" s="92">
        <f t="shared" si="0"/>
        <v>726.87</v>
      </c>
      <c r="D20" s="231">
        <f t="shared" si="1"/>
        <v>8722.44</v>
      </c>
      <c r="E20" s="233"/>
      <c r="F20" s="212">
        <f>VLOOKUP($C$11,'Дані до кошт тар 2021 без дис'!$C$7:$BO$240,15,FALSE)</f>
        <v>0.2077</v>
      </c>
      <c r="G20" s="213">
        <f>VLOOKUP($C$11,'Дані до кошт тар 2021 без дис'!$C$7:$BO$240,3,FALSE)</f>
        <v>2</v>
      </c>
      <c r="H20" s="20">
        <f t="shared" si="2"/>
        <v>0.2077</v>
      </c>
      <c r="J20" s="81"/>
      <c r="K20" s="81"/>
      <c r="L20" s="81"/>
      <c r="M20" s="81"/>
      <c r="N20" s="81"/>
      <c r="O20" s="81"/>
      <c r="P20" s="81"/>
    </row>
    <row r="21" spans="1:16" ht="15" customHeight="1" x14ac:dyDescent="0.3">
      <c r="A21" s="18" t="s">
        <v>20</v>
      </c>
      <c r="B21" s="19" t="s">
        <v>21</v>
      </c>
      <c r="C21" s="92">
        <f t="shared" si="0"/>
        <v>157.47999999999999</v>
      </c>
      <c r="D21" s="231">
        <f t="shared" si="1"/>
        <v>1889.7599999999998</v>
      </c>
      <c r="E21" s="233"/>
      <c r="F21" s="212">
        <f>VLOOKUP($C$11,'Дані до кошт тар 2021 без дис'!$C$7:$BO$240,16,FALSE)</f>
        <v>4.4999999999999998E-2</v>
      </c>
      <c r="G21" s="213">
        <f>VLOOKUP($C$11,'Дані до кошт тар 2021 без дис'!$C$7:$BO$240,3,FALSE)</f>
        <v>2</v>
      </c>
      <c r="H21" s="20">
        <f t="shared" si="2"/>
        <v>4.4999999999999998E-2</v>
      </c>
    </row>
    <row r="22" spans="1:16" ht="15" customHeight="1" x14ac:dyDescent="0.3">
      <c r="A22" s="18" t="s">
        <v>22</v>
      </c>
      <c r="B22" s="19" t="s">
        <v>23</v>
      </c>
      <c r="C22" s="92">
        <f t="shared" si="0"/>
        <v>0</v>
      </c>
      <c r="D22" s="231">
        <f t="shared" si="1"/>
        <v>0</v>
      </c>
      <c r="E22" s="233"/>
      <c r="F22" s="212">
        <f>VLOOKUP($C$11,'Дані до кошт тар 2021 без дис'!$C$7:$BO$240,17,FALSE)</f>
        <v>0</v>
      </c>
      <c r="G22" s="213">
        <f>VLOOKUP($C$11,'Дані до кошт тар 2021 без дис'!$C$7:$BO$240,3,FALSE)</f>
        <v>2</v>
      </c>
      <c r="H22" s="20">
        <f t="shared" si="2"/>
        <v>0</v>
      </c>
    </row>
    <row r="23" spans="1:16" ht="15" customHeight="1" x14ac:dyDescent="0.3">
      <c r="A23" s="18" t="s">
        <v>24</v>
      </c>
      <c r="B23" s="19" t="s">
        <v>25</v>
      </c>
      <c r="C23" s="92">
        <f t="shared" si="0"/>
        <v>428.7</v>
      </c>
      <c r="D23" s="231">
        <f t="shared" si="1"/>
        <v>5144.3999999999996</v>
      </c>
      <c r="E23" s="233"/>
      <c r="F23" s="210">
        <f>VLOOKUP($C$11,'Дані до кошт тар 2021 без дис'!$C$7:$BO$240,18,FALSE)</f>
        <v>0.1225</v>
      </c>
      <c r="G23" s="211">
        <f>VLOOKUP($C$11,'Дані до кошт тар 2021 без дис'!$C$7:$BO$240,3,FALSE)</f>
        <v>2</v>
      </c>
      <c r="H23" s="20">
        <f t="shared" si="2"/>
        <v>0.1225</v>
      </c>
    </row>
    <row r="24" spans="1:16" ht="15" customHeight="1" x14ac:dyDescent="0.3">
      <c r="A24" s="18" t="s">
        <v>26</v>
      </c>
      <c r="B24" s="19" t="s">
        <v>27</v>
      </c>
      <c r="C24" s="92">
        <f t="shared" si="0"/>
        <v>168.33</v>
      </c>
      <c r="D24" s="231">
        <f t="shared" si="1"/>
        <v>2019.96</v>
      </c>
      <c r="E24" s="233"/>
      <c r="F24" s="210">
        <f>VLOOKUP($C$11,'Дані до кошт тар 2021 без дис'!$C$7:$BO$240,19,FALSE)</f>
        <v>4.8099999999999997E-2</v>
      </c>
      <c r="G24" s="211">
        <f>VLOOKUP($C$11,'Дані до кошт тар 2021 без дис'!$C$7:$BO$240,3,FALSE)</f>
        <v>2</v>
      </c>
      <c r="H24" s="20">
        <f t="shared" si="2"/>
        <v>4.8099999999999997E-2</v>
      </c>
    </row>
    <row r="25" spans="1:16" ht="15" customHeight="1" x14ac:dyDescent="0.3">
      <c r="A25" s="18" t="s">
        <v>28</v>
      </c>
      <c r="B25" s="21" t="s">
        <v>29</v>
      </c>
      <c r="C25" s="92">
        <f t="shared" si="0"/>
        <v>1210.1600000000001</v>
      </c>
      <c r="D25" s="231">
        <f t="shared" si="1"/>
        <v>14521.920000000002</v>
      </c>
      <c r="E25" s="233"/>
      <c r="F25" s="210">
        <f>VLOOKUP($C$11,'Дані до кошт тар 2021 без дис'!$C$7:$BO$240,20,FALSE)</f>
        <v>0.3458</v>
      </c>
      <c r="G25" s="211">
        <f>VLOOKUP($C$11,'Дані до кошт тар 2021 без дис'!$C$7:$BO$240,3,FALSE)</f>
        <v>2</v>
      </c>
      <c r="H25" s="20">
        <f t="shared" si="2"/>
        <v>0.3458</v>
      </c>
    </row>
    <row r="26" spans="1:16" ht="18.75" x14ac:dyDescent="0.25">
      <c r="A26" s="22" t="s">
        <v>30</v>
      </c>
      <c r="B26" s="23" t="s">
        <v>31</v>
      </c>
      <c r="C26" s="91">
        <f t="shared" si="0"/>
        <v>0</v>
      </c>
      <c r="D26" s="229">
        <f t="shared" si="1"/>
        <v>0</v>
      </c>
      <c r="E26" s="230"/>
      <c r="F26" s="202">
        <f>VLOOKUP($C$11,'Дані до кошт тар 2021 без дис'!$C$7:$BO$240,21,FALSE)</f>
        <v>0</v>
      </c>
      <c r="G26" s="203">
        <f>VLOOKUP($C$11,'Дані до кошт тар 2021 без дис'!$C$7:$BO$240,3,FALSE)</f>
        <v>2</v>
      </c>
      <c r="H26" s="17">
        <v>0</v>
      </c>
    </row>
    <row r="27" spans="1:16" ht="18.75" x14ac:dyDescent="0.25">
      <c r="A27" s="22" t="s">
        <v>32</v>
      </c>
      <c r="B27" s="23" t="s">
        <v>33</v>
      </c>
      <c r="C27" s="91">
        <f t="shared" si="0"/>
        <v>0</v>
      </c>
      <c r="D27" s="229">
        <f t="shared" si="1"/>
        <v>0</v>
      </c>
      <c r="E27" s="230"/>
      <c r="F27" s="202">
        <f>VLOOKUP($C$11,'Дані до кошт тар 2021 без дис'!$C$7:$BO$240,22,FALSE)</f>
        <v>0</v>
      </c>
      <c r="G27" s="203">
        <f>VLOOKUP($C$11,'Дані до кошт тар 2021 без дис'!$C$7:$BO$240,3,FALSE)</f>
        <v>2</v>
      </c>
      <c r="H27" s="17">
        <v>0</v>
      </c>
    </row>
    <row r="28" spans="1:16" ht="18.75" x14ac:dyDescent="0.25">
      <c r="A28" s="22" t="s">
        <v>34</v>
      </c>
      <c r="B28" s="16" t="s">
        <v>35</v>
      </c>
      <c r="C28" s="91">
        <f t="shared" si="0"/>
        <v>457.05</v>
      </c>
      <c r="D28" s="229">
        <f t="shared" si="1"/>
        <v>5484.6</v>
      </c>
      <c r="E28" s="230"/>
      <c r="F28" s="202">
        <f>VLOOKUP($C$11,'Дані до кошт тар 2021 без дис'!$C$7:$BO$240,23,FALSE)</f>
        <v>0.13059999999999999</v>
      </c>
      <c r="G28" s="203">
        <f>VLOOKUP($C$11,'Дані до кошт тар 2021 без дис'!$C$7:$BO$240,3,FALSE)</f>
        <v>2</v>
      </c>
      <c r="H28" s="17">
        <f>F28</f>
        <v>0.13059999999999999</v>
      </c>
    </row>
    <row r="29" spans="1:16" ht="25.5" x14ac:dyDescent="0.25">
      <c r="A29" s="25" t="s">
        <v>36</v>
      </c>
      <c r="B29" s="16" t="s">
        <v>37</v>
      </c>
      <c r="C29" s="91">
        <f t="shared" si="0"/>
        <v>0</v>
      </c>
      <c r="D29" s="229">
        <f t="shared" si="1"/>
        <v>0</v>
      </c>
      <c r="E29" s="230"/>
      <c r="F29" s="202">
        <v>0</v>
      </c>
      <c r="G29" s="203"/>
      <c r="H29" s="17">
        <v>0</v>
      </c>
    </row>
    <row r="30" spans="1:16" ht="57.6" customHeight="1" x14ac:dyDescent="0.25">
      <c r="A30" s="22" t="s">
        <v>38</v>
      </c>
      <c r="B30" s="16" t="s">
        <v>39</v>
      </c>
      <c r="C30" s="91">
        <f t="shared" si="0"/>
        <v>1962.93</v>
      </c>
      <c r="D30" s="229">
        <f t="shared" si="1"/>
        <v>23555.16</v>
      </c>
      <c r="E30" s="230"/>
      <c r="F30" s="202">
        <f>VLOOKUP($C$11,'Дані до кошт тар 2021 без дис'!$C$7:$BO$240,25,FALSE)</f>
        <v>0.56089999999999995</v>
      </c>
      <c r="G30" s="203">
        <f>VLOOKUP($C$11,'Дані до кошт тар 2021 без дис'!$C$7:$BO$240,3,FALSE)</f>
        <v>2</v>
      </c>
      <c r="H30" s="17">
        <f>F30</f>
        <v>0.56089999999999995</v>
      </c>
    </row>
    <row r="31" spans="1:16" ht="18.75" x14ac:dyDescent="0.25">
      <c r="A31" s="22" t="s">
        <v>40</v>
      </c>
      <c r="B31" s="16" t="s">
        <v>41</v>
      </c>
      <c r="C31" s="91">
        <f>C32+C33+C34+C35+C36+C37+C38</f>
        <v>1531.43</v>
      </c>
      <c r="D31" s="229">
        <f>D32+D33+D34+D35+D36+D37+D38</f>
        <v>18377.16</v>
      </c>
      <c r="E31" s="230"/>
      <c r="F31" s="202">
        <f>F32+F33+F34+F35+F36+F37+F38</f>
        <v>0.43759999999999999</v>
      </c>
      <c r="G31" s="203"/>
      <c r="H31" s="17">
        <f>H32+H33+H34+H35+H36+H37+H38</f>
        <v>0.43759999999999999</v>
      </c>
    </row>
    <row r="32" spans="1:16" ht="18.75" x14ac:dyDescent="0.25">
      <c r="A32" s="18" t="s">
        <v>42</v>
      </c>
      <c r="B32" s="19" t="s">
        <v>15</v>
      </c>
      <c r="C32" s="92">
        <f t="shared" ref="C32:C44" si="3">ROUND($F$15*F32+H32*$H$15,2)</f>
        <v>423.45</v>
      </c>
      <c r="D32" s="231">
        <f t="shared" ref="D32:D44" si="4">ROUND(F32*$F$15+$H$15*H32,2)*12</f>
        <v>5081.3999999999996</v>
      </c>
      <c r="E32" s="232"/>
      <c r="F32" s="208">
        <f>VLOOKUP($C$11,'Дані до кошт тар 2021 без дис'!$C$7:$BO$240,26,FALSE)</f>
        <v>0.121</v>
      </c>
      <c r="G32" s="209">
        <f>VLOOKUP($C$11,'Дані до кошт тар 2021 без дис'!$C$7:$BO$240,3,FALSE)</f>
        <v>2</v>
      </c>
      <c r="H32" s="20">
        <f>F32</f>
        <v>0.121</v>
      </c>
    </row>
    <row r="33" spans="1:8" ht="18.75" x14ac:dyDescent="0.25">
      <c r="A33" s="18" t="s">
        <v>43</v>
      </c>
      <c r="B33" s="19" t="s">
        <v>17</v>
      </c>
      <c r="C33" s="92">
        <f t="shared" si="3"/>
        <v>697.12</v>
      </c>
      <c r="D33" s="231">
        <f t="shared" si="4"/>
        <v>8365.44</v>
      </c>
      <c r="E33" s="232"/>
      <c r="F33" s="208">
        <f>VLOOKUP($C$11,'Дані до кошт тар 2021 без дис'!$C$7:$BO$240,27,FALSE)</f>
        <v>0.19919999999999999</v>
      </c>
      <c r="G33" s="209">
        <f>VLOOKUP($C$11,'Дані до кошт тар 2021 без дис'!$C$7:$BO$240,3,FALSE)</f>
        <v>2</v>
      </c>
      <c r="H33" s="20">
        <f t="shared" ref="H33:H38" si="5">F33</f>
        <v>0.19919999999999999</v>
      </c>
    </row>
    <row r="34" spans="1:8" ht="18.75" x14ac:dyDescent="0.25">
      <c r="A34" s="18" t="s">
        <v>44</v>
      </c>
      <c r="B34" s="19" t="s">
        <v>19</v>
      </c>
      <c r="C34" s="92">
        <f t="shared" si="3"/>
        <v>77.69</v>
      </c>
      <c r="D34" s="231">
        <f t="shared" si="4"/>
        <v>932.28</v>
      </c>
      <c r="E34" s="232"/>
      <c r="F34" s="208">
        <f>VLOOKUP($C$11,'Дані до кошт тар 2021 без дис'!$C$7:$BO$240,28,FALSE)</f>
        <v>2.2200000000000001E-2</v>
      </c>
      <c r="G34" s="209">
        <f>VLOOKUP($C$11,'Дані до кошт тар 2021 без дис'!$C$7:$BO$240,3,FALSE)</f>
        <v>2</v>
      </c>
      <c r="H34" s="20">
        <f t="shared" si="5"/>
        <v>2.2200000000000001E-2</v>
      </c>
    </row>
    <row r="35" spans="1:8" ht="18.75" x14ac:dyDescent="0.25">
      <c r="A35" s="18" t="s">
        <v>45</v>
      </c>
      <c r="B35" s="19" t="s">
        <v>21</v>
      </c>
      <c r="C35" s="92">
        <f t="shared" si="3"/>
        <v>201.93</v>
      </c>
      <c r="D35" s="231">
        <f t="shared" si="4"/>
        <v>2423.16</v>
      </c>
      <c r="E35" s="232"/>
      <c r="F35" s="208">
        <f>VLOOKUP($C$11,'Дані до кошт тар 2021 без дис'!$C$7:$BO$240,29,FALSE)</f>
        <v>5.7700000000000001E-2</v>
      </c>
      <c r="G35" s="209">
        <f>VLOOKUP($C$11,'Дані до кошт тар 2021 без дис'!$C$7:$BO$240,3,FALSE)</f>
        <v>2</v>
      </c>
      <c r="H35" s="20">
        <f t="shared" si="5"/>
        <v>5.7700000000000001E-2</v>
      </c>
    </row>
    <row r="36" spans="1:8" ht="18.75" x14ac:dyDescent="0.25">
      <c r="A36" s="18" t="s">
        <v>46</v>
      </c>
      <c r="B36" s="19" t="s">
        <v>23</v>
      </c>
      <c r="C36" s="92">
        <f t="shared" si="3"/>
        <v>0</v>
      </c>
      <c r="D36" s="231">
        <f t="shared" si="4"/>
        <v>0</v>
      </c>
      <c r="E36" s="232"/>
      <c r="F36" s="208">
        <f>VLOOKUP($C$11,'Дані до кошт тар 2021 без дис'!$C$7:$BO$240,30,FALSE)</f>
        <v>0</v>
      </c>
      <c r="G36" s="209">
        <f>VLOOKUP($C$11,'Дані до кошт тар 2021 без дис'!$C$7:$BO$240,3,FALSE)</f>
        <v>2</v>
      </c>
      <c r="H36" s="20">
        <f t="shared" si="5"/>
        <v>0</v>
      </c>
    </row>
    <row r="37" spans="1:8" ht="18.75" x14ac:dyDescent="0.25">
      <c r="A37" s="18" t="s">
        <v>47</v>
      </c>
      <c r="B37" s="19" t="s">
        <v>25</v>
      </c>
      <c r="C37" s="92">
        <f t="shared" si="3"/>
        <v>101.14</v>
      </c>
      <c r="D37" s="231">
        <f t="shared" si="4"/>
        <v>1213.68</v>
      </c>
      <c r="E37" s="232"/>
      <c r="F37" s="208">
        <f>VLOOKUP($C$11,'Дані до кошт тар 2021 без дис'!$C$7:$BO$240,31,FALSE)</f>
        <v>2.8899999999999999E-2</v>
      </c>
      <c r="G37" s="209">
        <f>VLOOKUP($C$11,'Дані до кошт тар 2021 без дис'!$C$7:$BO$240,3,FALSE)</f>
        <v>2</v>
      </c>
      <c r="H37" s="20">
        <f t="shared" si="5"/>
        <v>2.8899999999999999E-2</v>
      </c>
    </row>
    <row r="38" spans="1:8" ht="18.75" x14ac:dyDescent="0.25">
      <c r="A38" s="18" t="s">
        <v>48</v>
      </c>
      <c r="B38" s="19" t="s">
        <v>27</v>
      </c>
      <c r="C38" s="92">
        <f t="shared" si="3"/>
        <v>30.1</v>
      </c>
      <c r="D38" s="231">
        <f t="shared" si="4"/>
        <v>361.20000000000005</v>
      </c>
      <c r="E38" s="232"/>
      <c r="F38" s="208">
        <f>VLOOKUP($C$11,'Дані до кошт тар 2021 без дис'!$C$7:$BO$240,32,FALSE)</f>
        <v>8.6E-3</v>
      </c>
      <c r="G38" s="209">
        <f>VLOOKUP($C$11,'Дані до кошт тар 2021 без дис'!$C$7:$BO$240,3,FALSE)</f>
        <v>2</v>
      </c>
      <c r="H38" s="20">
        <f t="shared" si="5"/>
        <v>8.6E-3</v>
      </c>
    </row>
    <row r="39" spans="1:8" ht="25.5" x14ac:dyDescent="0.25">
      <c r="A39" s="25" t="s">
        <v>49</v>
      </c>
      <c r="B39" s="16" t="s">
        <v>50</v>
      </c>
      <c r="C39" s="91">
        <f t="shared" si="3"/>
        <v>0</v>
      </c>
      <c r="D39" s="229">
        <f t="shared" si="4"/>
        <v>0</v>
      </c>
      <c r="E39" s="230"/>
      <c r="F39" s="202">
        <f>VLOOKUP($C$11,'Дані до кошт тар 2021 без дис'!$C$7:$BO$240,33,FALSE)</f>
        <v>0</v>
      </c>
      <c r="G39" s="203">
        <f>VLOOKUP($C$11,'Дані до кошт тар 2021 без дис'!$C$7:$BO$240,3,FALSE)</f>
        <v>2</v>
      </c>
      <c r="H39" s="17">
        <v>0</v>
      </c>
    </row>
    <row r="40" spans="1:8" ht="18.75" x14ac:dyDescent="0.25">
      <c r="A40" s="22" t="s">
        <v>51</v>
      </c>
      <c r="B40" s="16" t="s">
        <v>52</v>
      </c>
      <c r="C40" s="91">
        <f t="shared" si="3"/>
        <v>3872.43</v>
      </c>
      <c r="D40" s="229">
        <f t="shared" si="4"/>
        <v>46469.159999999996</v>
      </c>
      <c r="E40" s="230"/>
      <c r="F40" s="202">
        <f>VLOOKUP($C$11,'Дані до кошт тар 2021 без дис'!$C$7:$BO$240,34,FALSE)</f>
        <v>1.1718999999999999</v>
      </c>
      <c r="G40" s="203">
        <f>VLOOKUP($C$11,'Дані до кошт тар 2021 без дис'!$C$7:$BO$240,3,FALSE)</f>
        <v>2</v>
      </c>
      <c r="H40" s="24">
        <v>0</v>
      </c>
    </row>
    <row r="41" spans="1:8" ht="18.75" x14ac:dyDescent="0.25">
      <c r="A41" s="22" t="s">
        <v>53</v>
      </c>
      <c r="B41" s="16" t="s">
        <v>54</v>
      </c>
      <c r="C41" s="91">
        <f t="shared" si="3"/>
        <v>2633.28</v>
      </c>
      <c r="D41" s="229">
        <f t="shared" si="4"/>
        <v>31599.360000000001</v>
      </c>
      <c r="E41" s="230"/>
      <c r="F41" s="202">
        <f>VLOOKUP($C$11,'Дані до кошт тар 2021 без дис'!$C$7:$BO$240,35,FALSE)</f>
        <v>0.79690000000000005</v>
      </c>
      <c r="G41" s="203">
        <f>VLOOKUP($C$11,'Дані до кошт тар 2021 без дис'!$C$7:$BO$240,3,FALSE)</f>
        <v>2</v>
      </c>
      <c r="H41" s="24">
        <v>0</v>
      </c>
    </row>
    <row r="42" spans="1:8" ht="25.5" x14ac:dyDescent="0.25">
      <c r="A42" s="22" t="s">
        <v>55</v>
      </c>
      <c r="B42" s="16" t="s">
        <v>56</v>
      </c>
      <c r="C42" s="91">
        <f t="shared" si="3"/>
        <v>801.98</v>
      </c>
      <c r="D42" s="229">
        <f t="shared" si="4"/>
        <v>9623.76</v>
      </c>
      <c r="E42" s="230"/>
      <c r="F42" s="202">
        <f>VLOOKUP($C$11,'Дані до кошт тар 2021 без дис'!$C$7:$BO$240,36,FALSE)</f>
        <v>0.2427</v>
      </c>
      <c r="G42" s="203">
        <f>VLOOKUP($C$11,'Дані до кошт тар 2021 без дис'!$C$7:$BO$240,3,FALSE)</f>
        <v>2</v>
      </c>
      <c r="H42" s="24">
        <v>0</v>
      </c>
    </row>
    <row r="43" spans="1:8" ht="18.75" x14ac:dyDescent="0.25">
      <c r="A43" s="22" t="s">
        <v>57</v>
      </c>
      <c r="B43" s="16" t="s">
        <v>58</v>
      </c>
      <c r="C43" s="91">
        <f t="shared" si="3"/>
        <v>169.38</v>
      </c>
      <c r="D43" s="229">
        <f t="shared" si="4"/>
        <v>2032.56</v>
      </c>
      <c r="E43" s="230"/>
      <c r="F43" s="202">
        <f>VLOOKUP($C$11,'Дані до кошт тар 2021 без дис'!$C$7:$BO$240,37,FALSE)</f>
        <v>4.8399999999999999E-2</v>
      </c>
      <c r="G43" s="203">
        <f>VLOOKUP($C$11,'Дані до кошт тар 2021 без дис'!$C$7:$BO$240,3,FALSE)</f>
        <v>2</v>
      </c>
      <c r="H43" s="17">
        <f>F43</f>
        <v>4.8399999999999999E-2</v>
      </c>
    </row>
    <row r="44" spans="1:8" ht="18.75" x14ac:dyDescent="0.25">
      <c r="A44" s="22" t="s">
        <v>59</v>
      </c>
      <c r="B44" s="16" t="s">
        <v>60</v>
      </c>
      <c r="C44" s="91">
        <f t="shared" si="3"/>
        <v>23.45</v>
      </c>
      <c r="D44" s="229">
        <f t="shared" si="4"/>
        <v>281.39999999999998</v>
      </c>
      <c r="E44" s="230"/>
      <c r="F44" s="202">
        <f>VLOOKUP($C$11,'Дані до кошт тар 2021 без дис'!$C$7:$BO$240,38,FALSE)</f>
        <v>6.7000000000000002E-3</v>
      </c>
      <c r="G44" s="203">
        <f>VLOOKUP($C$11,'Дані до кошт тар 2021 без дис'!$C$7:$BO$240,3,FALSE)</f>
        <v>2</v>
      </c>
      <c r="H44" s="17">
        <f>F44</f>
        <v>6.7000000000000002E-3</v>
      </c>
    </row>
    <row r="45" spans="1:8" ht="38.25" x14ac:dyDescent="0.25">
      <c r="A45" s="22" t="s">
        <v>61</v>
      </c>
      <c r="B45" s="16" t="s">
        <v>62</v>
      </c>
      <c r="C45" s="91">
        <f>C46+C47</f>
        <v>1866.99</v>
      </c>
      <c r="D45" s="229">
        <f>D46+D47</f>
        <v>22403.88</v>
      </c>
      <c r="E45" s="230"/>
      <c r="F45" s="202">
        <f>F46+F47</f>
        <v>0.56499999999999995</v>
      </c>
      <c r="G45" s="203"/>
      <c r="H45" s="17">
        <f>H46+H47</f>
        <v>0</v>
      </c>
    </row>
    <row r="46" spans="1:8" ht="18.75" x14ac:dyDescent="0.25">
      <c r="A46" s="26" t="s">
        <v>63</v>
      </c>
      <c r="B46" s="27" t="s">
        <v>64</v>
      </c>
      <c r="C46" s="92">
        <f t="shared" ref="C46:C48" si="6">ROUND($F$15*F46+H46*$H$15,2)</f>
        <v>1866.99</v>
      </c>
      <c r="D46" s="231">
        <f t="shared" ref="D46:D48" si="7">ROUND(F46*$F$15+$H$15*H46,2)*12</f>
        <v>22403.88</v>
      </c>
      <c r="E46" s="232"/>
      <c r="F46" s="204">
        <f>VLOOKUP($C$11,'Дані до кошт тар 2021 без дис'!$C$7:$BO$240,39,FALSE)</f>
        <v>0.56499999999999995</v>
      </c>
      <c r="G46" s="205">
        <f>VLOOKUP($C$11,'Дані до кошт тар 2021 без дис'!$C$7:$BO$240,3,FALSE)</f>
        <v>2</v>
      </c>
      <c r="H46" s="28">
        <v>0</v>
      </c>
    </row>
    <row r="47" spans="1:8" ht="18.75" x14ac:dyDescent="0.25">
      <c r="A47" s="26" t="s">
        <v>65</v>
      </c>
      <c r="B47" s="27" t="s">
        <v>66</v>
      </c>
      <c r="C47" s="92">
        <f t="shared" si="6"/>
        <v>0</v>
      </c>
      <c r="D47" s="231">
        <f t="shared" si="7"/>
        <v>0</v>
      </c>
      <c r="E47" s="232"/>
      <c r="F47" s="204">
        <f>VLOOKUP($C$11,'Дані до кошт тар 2021 без дис'!$C$7:$BO$240,40,FALSE)</f>
        <v>0</v>
      </c>
      <c r="G47" s="205">
        <f>VLOOKUP($C$11,'Дані до кошт тар 2021 без дис'!$C$7:$BO$240,3,FALSE)</f>
        <v>2</v>
      </c>
      <c r="H47" s="28">
        <v>0</v>
      </c>
    </row>
    <row r="48" spans="1:8" ht="19.5" thickBot="1" x14ac:dyDescent="0.3">
      <c r="A48" s="29" t="s">
        <v>67</v>
      </c>
      <c r="B48" s="49" t="s">
        <v>78</v>
      </c>
      <c r="C48" s="92">
        <f t="shared" si="6"/>
        <v>0</v>
      </c>
      <c r="D48" s="242">
        <f t="shared" si="7"/>
        <v>0</v>
      </c>
      <c r="E48" s="243"/>
      <c r="F48" s="206">
        <v>0</v>
      </c>
      <c r="G48" s="207"/>
      <c r="H48" s="30">
        <v>0</v>
      </c>
    </row>
    <row r="49" spans="1:10" ht="19.5" thickBot="1" x14ac:dyDescent="0.3">
      <c r="A49" s="31" t="s">
        <v>68</v>
      </c>
      <c r="B49" s="32" t="s">
        <v>69</v>
      </c>
      <c r="C49" s="93">
        <f>C16+C48</f>
        <v>17188.43</v>
      </c>
      <c r="D49" s="240">
        <f>D16+D48</f>
        <v>206261.16</v>
      </c>
      <c r="E49" s="241"/>
      <c r="F49" s="199">
        <f t="shared" ref="F49:H49" si="8">F16+F48</f>
        <v>5.0663999999999998</v>
      </c>
      <c r="G49" s="200"/>
      <c r="H49" s="33">
        <f t="shared" si="8"/>
        <v>2.2898999999999998</v>
      </c>
    </row>
    <row r="50" spans="1:10" ht="19.5" hidden="1" thickBot="1" x14ac:dyDescent="0.3">
      <c r="A50" s="85"/>
      <c r="B50" s="86" t="s">
        <v>91</v>
      </c>
      <c r="C50" s="87">
        <v>2.5000000000000001E-2</v>
      </c>
      <c r="D50" s="195">
        <v>2.5000000000000001E-2</v>
      </c>
      <c r="E50" s="196"/>
      <c r="F50" s="195">
        <v>2.5000000000000001E-2</v>
      </c>
      <c r="G50" s="196"/>
      <c r="H50" s="87">
        <v>2.5000000000000001E-2</v>
      </c>
    </row>
    <row r="51" spans="1:10" ht="19.5" thickBot="1" x14ac:dyDescent="0.3">
      <c r="A51" s="34" t="s">
        <v>70</v>
      </c>
      <c r="B51" s="35" t="s">
        <v>71</v>
      </c>
      <c r="C51" s="94">
        <f>C49*C50</f>
        <v>429.71075000000002</v>
      </c>
      <c r="D51" s="238">
        <f>D49*D50</f>
        <v>5156.5290000000005</v>
      </c>
      <c r="E51" s="239"/>
      <c r="F51" s="197">
        <f>ROUND(F49*F50,4)</f>
        <v>0.12670000000000001</v>
      </c>
      <c r="G51" s="198"/>
      <c r="H51" s="36">
        <f>ROUND(H49*H50,4)</f>
        <v>5.7200000000000001E-2</v>
      </c>
    </row>
    <row r="52" spans="1:10" ht="19.149999999999999" customHeight="1" thickBot="1" x14ac:dyDescent="0.3">
      <c r="A52" s="31" t="s">
        <v>72</v>
      </c>
      <c r="B52" s="32" t="s">
        <v>73</v>
      </c>
      <c r="C52" s="93">
        <f>C49+C51</f>
        <v>17618.140749999999</v>
      </c>
      <c r="D52" s="240">
        <f>D49+D51</f>
        <v>211417.68900000001</v>
      </c>
      <c r="E52" s="241"/>
      <c r="F52" s="199"/>
      <c r="G52" s="200"/>
      <c r="H52" s="33"/>
    </row>
    <row r="53" spans="1:10" ht="28.9" customHeight="1" thickBot="1" x14ac:dyDescent="0.3">
      <c r="A53" s="31" t="s">
        <v>74</v>
      </c>
      <c r="B53" s="37" t="s">
        <v>75</v>
      </c>
      <c r="C53" s="93"/>
      <c r="D53" s="240"/>
      <c r="E53" s="241"/>
      <c r="F53" s="199">
        <f>F49+F51</f>
        <v>5.1930999999999994</v>
      </c>
      <c r="G53" s="200"/>
      <c r="H53" s="33">
        <f t="shared" ref="H53" si="9">H49+H51</f>
        <v>2.3470999999999997</v>
      </c>
    </row>
    <row r="54" spans="1:10" ht="18" customHeight="1" x14ac:dyDescent="0.25">
      <c r="A54" s="38"/>
      <c r="B54" s="39"/>
      <c r="C54" s="40"/>
      <c r="D54" s="40"/>
      <c r="E54" s="40"/>
      <c r="F54" s="41"/>
      <c r="G54" s="41"/>
      <c r="H54" s="41"/>
    </row>
    <row r="55" spans="1:10" ht="15.75" x14ac:dyDescent="0.25">
      <c r="A55" s="38"/>
      <c r="B55" s="219" t="s">
        <v>80</v>
      </c>
      <c r="C55" s="219"/>
      <c r="D55" s="219"/>
      <c r="E55" s="219"/>
      <c r="F55" s="219"/>
      <c r="G55" s="219"/>
      <c r="H55" s="219"/>
      <c r="I55" s="95"/>
      <c r="J55" s="95"/>
    </row>
    <row r="56" spans="1:10" ht="5.45" customHeight="1" x14ac:dyDescent="0.25">
      <c r="A56" s="80"/>
      <c r="B56" s="80"/>
      <c r="C56" s="80"/>
      <c r="D56" s="80"/>
      <c r="E56" s="96"/>
      <c r="F56" s="80"/>
      <c r="G56" s="102"/>
      <c r="H56" s="80"/>
      <c r="I56" s="80"/>
    </row>
    <row r="57" spans="1:10" s="55" customFormat="1" ht="18.75" x14ac:dyDescent="0.25">
      <c r="A57" s="52"/>
      <c r="B57" s="56" t="s">
        <v>81</v>
      </c>
      <c r="C57" s="54"/>
      <c r="D57" s="58" t="s">
        <v>83</v>
      </c>
      <c r="E57" s="58"/>
      <c r="H57" s="2"/>
      <c r="I57" s="2"/>
    </row>
    <row r="58" spans="1:10" s="55" customFormat="1" ht="18.75" x14ac:dyDescent="0.25">
      <c r="A58" s="52"/>
      <c r="B58" s="57" t="s">
        <v>82</v>
      </c>
      <c r="C58" s="54"/>
      <c r="D58" s="54"/>
      <c r="E58" s="54"/>
      <c r="F58" s="2"/>
      <c r="G58" s="2"/>
      <c r="H58" s="59" t="s">
        <v>84</v>
      </c>
    </row>
    <row r="59" spans="1:10" s="55" customFormat="1" ht="18.75" x14ac:dyDescent="0.25">
      <c r="A59" s="52"/>
      <c r="B59" s="56" t="s">
        <v>85</v>
      </c>
      <c r="C59" s="54"/>
      <c r="D59" s="54"/>
      <c r="E59" s="54"/>
      <c r="F59" s="2"/>
      <c r="G59" s="2"/>
      <c r="H59" s="2"/>
      <c r="I59" s="2"/>
    </row>
    <row r="60" spans="1:10" ht="18.75" x14ac:dyDescent="0.25">
      <c r="A60" s="38"/>
      <c r="B60" s="39"/>
      <c r="C60" s="40"/>
      <c r="D60" s="40"/>
      <c r="E60" s="40"/>
      <c r="F60" s="41"/>
      <c r="G60" s="41"/>
      <c r="H60" s="41"/>
      <c r="I60" s="41"/>
    </row>
    <row r="61" spans="1:10" ht="15.75" x14ac:dyDescent="0.25">
      <c r="A61" s="38"/>
      <c r="B61" s="42"/>
      <c r="C61" s="43"/>
      <c r="D61" s="43"/>
      <c r="E61" s="43"/>
      <c r="F61" s="44"/>
      <c r="G61" s="44"/>
      <c r="H61" s="44"/>
      <c r="I61" s="44"/>
    </row>
    <row r="62" spans="1:10" x14ac:dyDescent="0.25">
      <c r="A62" s="38"/>
      <c r="B62" s="45"/>
      <c r="C62" s="3"/>
      <c r="D62" s="3"/>
      <c r="E62" s="3"/>
      <c r="F62" s="3"/>
      <c r="G62" s="3"/>
      <c r="H62" s="3"/>
      <c r="I62" s="46"/>
    </row>
    <row r="63" spans="1:10" ht="15.75" hidden="1" x14ac:dyDescent="0.25">
      <c r="A63" s="38"/>
      <c r="B63" s="77"/>
      <c r="D63" s="43">
        <f>(F53*F15+H15*H53)*12</f>
        <v>211418.80272000001</v>
      </c>
      <c r="E63" s="43"/>
      <c r="F63" s="201">
        <f>VLOOKUP($C$11,'Дані до кошт тар 2021 без дис'!$C$7:$BO$240,45,FALSE)</f>
        <v>5.1931000000000012</v>
      </c>
      <c r="G63" s="201"/>
      <c r="H63" s="60">
        <f>VLOOKUP($C$11,'Дані до кошт тар 2021 без дис'!$C$7:$BO$240,51,FALSE)</f>
        <v>2.3471000000000002</v>
      </c>
      <c r="I63" s="46"/>
    </row>
    <row r="64" spans="1:10" hidden="1" x14ac:dyDescent="0.25">
      <c r="B64" s="78"/>
      <c r="D64" s="1">
        <f>D63-D52</f>
        <v>1.1137199999939185</v>
      </c>
      <c r="E64" s="1"/>
      <c r="F64" s="192">
        <f>F63-F53</f>
        <v>0</v>
      </c>
      <c r="G64" s="192"/>
      <c r="H64" s="1">
        <f>H63-H53</f>
        <v>0</v>
      </c>
      <c r="I64" s="46"/>
    </row>
    <row r="65" spans="2:9" hidden="1" x14ac:dyDescent="0.25">
      <c r="B65" s="79"/>
      <c r="I65" s="46"/>
    </row>
    <row r="66" spans="2:9" hidden="1" x14ac:dyDescent="0.25">
      <c r="B66" s="79" t="s">
        <v>76</v>
      </c>
      <c r="F66" s="193">
        <f>VLOOKUP($C$11,'Дані до кошт тар 2021 без дис'!$C$7:$BO$240,56,FALSE)</f>
        <v>4.1529999999999996</v>
      </c>
      <c r="G66" s="193"/>
      <c r="H66" s="61"/>
      <c r="I66" s="46"/>
    </row>
    <row r="67" spans="2:9" hidden="1" x14ac:dyDescent="0.25">
      <c r="B67" s="79" t="s">
        <v>77</v>
      </c>
      <c r="F67" s="194">
        <f>F53/F66</f>
        <v>1.2504454611124489</v>
      </c>
      <c r="G67" s="194"/>
      <c r="H67" s="47" t="e">
        <f>H53/H66</f>
        <v>#DIV/0!</v>
      </c>
      <c r="I67" s="46"/>
    </row>
    <row r="68" spans="2:9" hidden="1" x14ac:dyDescent="0.25">
      <c r="I68" s="46"/>
    </row>
    <row r="69" spans="2:9" x14ac:dyDescent="0.25">
      <c r="I69" s="1"/>
    </row>
    <row r="70" spans="2:9" x14ac:dyDescent="0.25">
      <c r="I70" s="1"/>
    </row>
  </sheetData>
  <mergeCells count="91">
    <mergeCell ref="D52:E52"/>
    <mergeCell ref="D53:E53"/>
    <mergeCell ref="D46:E46"/>
    <mergeCell ref="D47:E47"/>
    <mergeCell ref="D48:E48"/>
    <mergeCell ref="D49:E49"/>
    <mergeCell ref="D50:E50"/>
    <mergeCell ref="D42:E42"/>
    <mergeCell ref="D43:E43"/>
    <mergeCell ref="D44:E44"/>
    <mergeCell ref="D45:E45"/>
    <mergeCell ref="D51:E51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I11:K14"/>
    <mergeCell ref="A12:H12"/>
    <mergeCell ref="B55:H55"/>
    <mergeCell ref="A7:H7"/>
    <mergeCell ref="A8:H8"/>
    <mergeCell ref="A10:H10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D21:E21"/>
    <mergeCell ref="C11:H11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64:G64"/>
    <mergeCell ref="F66:G66"/>
    <mergeCell ref="F67:G67"/>
    <mergeCell ref="F50:G50"/>
    <mergeCell ref="F51:G51"/>
    <mergeCell ref="F52:G52"/>
    <mergeCell ref="F53:G53"/>
    <mergeCell ref="F63:G63"/>
  </mergeCells>
  <pageMargins left="0.11811023622047245" right="0.11811023622047245" top="0.15748031496062992" bottom="0.15748031496062992" header="0.31496062992125984" footer="0.31496062992125984"/>
  <pageSetup scale="68" fitToWidth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'Будинки по поверховості'!$D$10:$D$163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K16" sqref="K16"/>
    </sheetView>
  </sheetViews>
  <sheetFormatPr defaultRowHeight="15" x14ac:dyDescent="0.25"/>
  <cols>
    <col min="1" max="1" width="5.7109375" style="3" customWidth="1"/>
    <col min="2" max="2" width="52.85546875" style="3" customWidth="1"/>
    <col min="3" max="3" width="18.42578125" style="4" hidden="1" customWidth="1"/>
    <col min="4" max="4" width="22" style="4" customWidth="1"/>
    <col min="5" max="5" width="14.7109375" style="1" customWidth="1"/>
    <col min="6" max="6" width="12.140625" style="1" customWidth="1"/>
    <col min="7" max="7" width="6" style="1" customWidth="1"/>
    <col min="8" max="8" width="14.140625" style="1" customWidth="1"/>
    <col min="9" max="9" width="21.42578125" style="1" customWidth="1"/>
    <col min="10" max="10" width="10.85546875" bestFit="1" customWidth="1"/>
  </cols>
  <sheetData>
    <row r="1" spans="1:12" ht="6.6" customHeight="1" x14ac:dyDescent="0.25">
      <c r="A1" s="218"/>
      <c r="B1" s="218"/>
      <c r="C1" s="218"/>
      <c r="D1" s="218"/>
      <c r="E1" s="218"/>
      <c r="F1" s="218"/>
      <c r="G1" s="218"/>
      <c r="H1" s="218"/>
      <c r="I1" s="218"/>
    </row>
    <row r="2" spans="1:12" ht="14.45" customHeight="1" x14ac:dyDescent="0.25">
      <c r="B2" s="39"/>
      <c r="C2" s="39"/>
      <c r="D2" s="39"/>
      <c r="E2" s="97" t="s">
        <v>92</v>
      </c>
      <c r="F2" s="97"/>
      <c r="G2" s="39"/>
      <c r="H2" s="39"/>
      <c r="I2" s="48"/>
    </row>
    <row r="3" spans="1:12" ht="14.45" customHeight="1" x14ac:dyDescent="0.25">
      <c r="B3" s="39"/>
      <c r="C3" s="39"/>
      <c r="D3" s="39"/>
      <c r="E3" s="95" t="s">
        <v>635</v>
      </c>
      <c r="F3" s="99" t="str">
        <f>VLOOKUP($D$11,'Дані до кошт тар 2021 без дис'!$C$7:$BO$240,4,FALSE)</f>
        <v>№ 4/225</v>
      </c>
      <c r="G3" s="95" t="s">
        <v>94</v>
      </c>
      <c r="H3" s="95"/>
      <c r="I3" s="48"/>
    </row>
    <row r="4" spans="1:12" ht="14.45" customHeight="1" x14ac:dyDescent="0.25">
      <c r="B4" s="39"/>
      <c r="C4" s="39"/>
      <c r="D4" s="39"/>
      <c r="E4" s="95" t="s">
        <v>93</v>
      </c>
      <c r="F4" s="95"/>
      <c r="G4" s="39"/>
      <c r="H4" s="39"/>
      <c r="I4" s="48"/>
    </row>
    <row r="5" spans="1:12" ht="14.45" customHeight="1" x14ac:dyDescent="0.25">
      <c r="B5" s="39"/>
      <c r="C5" s="39"/>
      <c r="D5" s="39"/>
      <c r="E5" s="3" t="s">
        <v>96</v>
      </c>
      <c r="F5" s="95"/>
      <c r="G5" s="101" t="str">
        <f>VLOOKUP($D$11,'Дані до кошт тар 2021 без дис'!$C$7:$BO$240,5,FALSE)</f>
        <v>№1</v>
      </c>
      <c r="H5" s="95" t="s">
        <v>95</v>
      </c>
      <c r="I5" s="100"/>
    </row>
    <row r="6" spans="1:12" ht="14.45" customHeight="1" x14ac:dyDescent="0.25">
      <c r="E6" s="5"/>
      <c r="F6" s="5"/>
      <c r="G6" s="5"/>
      <c r="H6" s="5"/>
      <c r="I6" s="5"/>
    </row>
    <row r="7" spans="1:12" ht="18.75" x14ac:dyDescent="0.25">
      <c r="A7" s="249" t="s">
        <v>0</v>
      </c>
      <c r="B7" s="249"/>
      <c r="C7" s="249"/>
      <c r="D7" s="249"/>
      <c r="E7" s="249"/>
      <c r="F7" s="249"/>
      <c r="G7" s="249"/>
      <c r="H7" s="249"/>
      <c r="I7" s="250"/>
    </row>
    <row r="8" spans="1:12" ht="18.75" x14ac:dyDescent="0.25">
      <c r="A8" s="251" t="s">
        <v>1</v>
      </c>
      <c r="B8" s="251"/>
      <c r="C8" s="251"/>
      <c r="D8" s="251"/>
      <c r="E8" s="251"/>
      <c r="F8" s="251"/>
      <c r="G8" s="251"/>
      <c r="H8" s="251"/>
      <c r="I8" s="252"/>
    </row>
    <row r="9" spans="1:12" ht="3.6" customHeight="1" x14ac:dyDescent="0.25"/>
    <row r="10" spans="1:12" ht="5.45" customHeight="1" x14ac:dyDescent="0.25">
      <c r="A10" s="222"/>
      <c r="B10" s="220"/>
      <c r="C10" s="220"/>
      <c r="D10" s="220"/>
      <c r="E10" s="220"/>
      <c r="F10" s="220"/>
      <c r="G10" s="220"/>
      <c r="H10" s="220"/>
      <c r="I10" s="253"/>
    </row>
    <row r="11" spans="1:12" ht="17.45" customHeight="1" x14ac:dyDescent="0.25">
      <c r="B11" s="187" t="s">
        <v>99</v>
      </c>
      <c r="D11" s="256" t="s">
        <v>613</v>
      </c>
      <c r="E11" s="256"/>
      <c r="F11" s="256"/>
      <c r="G11" s="256"/>
      <c r="H11" s="256"/>
      <c r="I11" s="256"/>
      <c r="J11" s="217" t="s">
        <v>2</v>
      </c>
      <c r="K11" s="217"/>
      <c r="L11" s="217"/>
    </row>
    <row r="12" spans="1:12" ht="14.45" customHeight="1" x14ac:dyDescent="0.25">
      <c r="A12" s="248" t="s">
        <v>3</v>
      </c>
      <c r="B12" s="248"/>
      <c r="C12" s="248"/>
      <c r="D12" s="248"/>
      <c r="E12" s="248"/>
      <c r="F12" s="248"/>
      <c r="G12" s="248"/>
      <c r="H12" s="248"/>
      <c r="I12" s="248"/>
      <c r="J12" s="217"/>
      <c r="K12" s="217"/>
      <c r="L12" s="217"/>
    </row>
    <row r="13" spans="1:12" ht="16.5" customHeight="1" thickBot="1" x14ac:dyDescent="0.3">
      <c r="A13" s="83">
        <f>VLOOKUP($D$11,'Дані до кошт тар 2021 без дис'!$C$7:$BO$240,2,FALSE)</f>
        <v>9</v>
      </c>
      <c r="B13" s="6">
        <f>VLOOKUP($D$11,'Дані до кошт тар 2021 без дис'!$C$7:$BO$240,3,FALSE)</f>
        <v>2</v>
      </c>
      <c r="I13" s="5" t="s">
        <v>637</v>
      </c>
      <c r="J13" s="217"/>
      <c r="K13" s="217"/>
      <c r="L13" s="217"/>
    </row>
    <row r="14" spans="1:12" ht="93" customHeight="1" thickBot="1" x14ac:dyDescent="0.3">
      <c r="A14" s="84" t="s">
        <v>4</v>
      </c>
      <c r="B14" s="7" t="s">
        <v>5</v>
      </c>
      <c r="C14" s="62" t="s">
        <v>86</v>
      </c>
      <c r="D14" s="70" t="s">
        <v>6</v>
      </c>
      <c r="E14" s="254" t="s">
        <v>98</v>
      </c>
      <c r="F14" s="255"/>
      <c r="G14" s="234" t="s">
        <v>7</v>
      </c>
      <c r="H14" s="235"/>
      <c r="I14" s="8" t="s">
        <v>8</v>
      </c>
      <c r="J14" s="217"/>
      <c r="K14" s="217"/>
      <c r="L14" s="217"/>
    </row>
    <row r="15" spans="1:12" ht="15.75" thickBot="1" x14ac:dyDescent="0.3">
      <c r="A15" s="9"/>
      <c r="B15" s="10" t="s">
        <v>9</v>
      </c>
      <c r="C15" s="63"/>
      <c r="D15" s="71"/>
      <c r="E15" s="236">
        <f>VLOOKUP($D$11,'Дані до кошт тар 2021 без дис'!$C$7:$BO$240,8,FALSE)</f>
        <v>452.40000000000009</v>
      </c>
      <c r="F15" s="237">
        <f>VLOOKUP($D$11,'Дані до кошт тар 2021 без дис'!$C$7:$BO$240,3,FALSE)</f>
        <v>2</v>
      </c>
      <c r="G15" s="236">
        <f>VLOOKUP($D$11,'Дані до кошт тар 2021 без дис'!$C$7:$BO$240,9,FALSE)</f>
        <v>3751.2999999999997</v>
      </c>
      <c r="H15" s="237">
        <f>VLOOKUP($D$11,'Дані до кошт тар 2021 без дис'!$C$7:$BO$240,3,FALSE)</f>
        <v>2</v>
      </c>
      <c r="I15" s="11">
        <f>VLOOKUP($D$11,'Дані до кошт тар 2021 без дис'!$C$7:$BO$240,10,FALSE)</f>
        <v>0</v>
      </c>
    </row>
    <row r="16" spans="1:12" ht="18.75" x14ac:dyDescent="0.25">
      <c r="A16" s="12" t="s">
        <v>10</v>
      </c>
      <c r="B16" s="13" t="s">
        <v>11</v>
      </c>
      <c r="C16" s="64">
        <f>C17+C26+C27+C28+C29+C30+C31+C39+C40+C41+C42+C43+C44+C45</f>
        <v>26932.5</v>
      </c>
      <c r="D16" s="72">
        <f>D17+D26+D27+D28+D29+D30+D31+D39+D40+D41+D42+D43+D44+D45</f>
        <v>323189.88</v>
      </c>
      <c r="E16" s="215">
        <f>E17+E26+E27+E28+E29+E30+E31+E39+E40+E41+E42+E43+E44+E45</f>
        <v>5.2340000000000009</v>
      </c>
      <c r="F16" s="216"/>
      <c r="G16" s="215">
        <f>G17+G26+G27+G28+G29+G30+G31+G39+G40+G41+G42+G43+G44+G45</f>
        <v>6.5483000000000011</v>
      </c>
      <c r="H16" s="216"/>
      <c r="I16" s="14">
        <f>I17+I26+I27+I28+I29+I30+I31+I39+I40+I41+I42+I43+I44+I45</f>
        <v>2.3676000000000004</v>
      </c>
    </row>
    <row r="17" spans="1:9" ht="18.75" x14ac:dyDescent="0.25">
      <c r="A17" s="15" t="s">
        <v>12</v>
      </c>
      <c r="B17" s="16" t="s">
        <v>13</v>
      </c>
      <c r="C17" s="65">
        <f>C18+C19+C20+C21+C22+C23+C24+C25</f>
        <v>3926.6899999999996</v>
      </c>
      <c r="D17" s="73">
        <f>D18+D19+D20+D21+D22+D23+D24+D25</f>
        <v>47120.280000000006</v>
      </c>
      <c r="E17" s="202">
        <f>E18+E19+E20+E21+E22+E23+E24+E25</f>
        <v>0.93410000000000015</v>
      </c>
      <c r="F17" s="203"/>
      <c r="G17" s="202">
        <f>G18+G19+G20+G21+G22+G23+G24+G25</f>
        <v>0.93410000000000015</v>
      </c>
      <c r="H17" s="203"/>
      <c r="I17" s="17">
        <f>I18+I19+I20+I21+I22+I23+I24+I25</f>
        <v>0.93410000000000015</v>
      </c>
    </row>
    <row r="18" spans="1:9" ht="18.75" x14ac:dyDescent="0.25">
      <c r="A18" s="18" t="s">
        <v>14</v>
      </c>
      <c r="B18" s="19" t="s">
        <v>15</v>
      </c>
      <c r="C18" s="66">
        <f>ROUND($E$15*E18+G18*$G$15+$I$15*I18,2)</f>
        <v>599.87</v>
      </c>
      <c r="D18" s="74">
        <f t="shared" ref="D18:D30" si="0">ROUND($E$15*E18+$G$15*G18+$I$15*I18,2)*12</f>
        <v>7198.4400000000005</v>
      </c>
      <c r="E18" s="208">
        <f>G18</f>
        <v>0.14270000000000002</v>
      </c>
      <c r="F18" s="209"/>
      <c r="G18" s="208">
        <f>VLOOKUP($D$11,'Дані до кошт тар 2021 без дис'!$C$7:$BO$240,13,FALSE)</f>
        <v>0.14270000000000002</v>
      </c>
      <c r="H18" s="209">
        <f>VLOOKUP($D$11,'Дані до кошт тар 2021 без дис'!$C$7:$BO$240,3,FALSE)</f>
        <v>2</v>
      </c>
      <c r="I18" s="20">
        <f>G18</f>
        <v>0.14270000000000002</v>
      </c>
    </row>
    <row r="19" spans="1:9" ht="18.75" x14ac:dyDescent="0.25">
      <c r="A19" s="18" t="s">
        <v>16</v>
      </c>
      <c r="B19" s="19" t="s">
        <v>17</v>
      </c>
      <c r="C19" s="66">
        <f t="shared" ref="C19:C44" si="1">ROUND($E$15*E19+G19*$G$15+$I$15*I19,2)</f>
        <v>621.30999999999995</v>
      </c>
      <c r="D19" s="74">
        <f t="shared" si="0"/>
        <v>7455.7199999999993</v>
      </c>
      <c r="E19" s="208">
        <f t="shared" ref="E19:E48" si="2">G19</f>
        <v>0.14780000000000001</v>
      </c>
      <c r="F19" s="209"/>
      <c r="G19" s="208">
        <f>VLOOKUP($D$11,'Дані до кошт тар 2021 без дис'!$C$7:$BO$240,14,FALSE)</f>
        <v>0.14780000000000001</v>
      </c>
      <c r="H19" s="209">
        <f>VLOOKUP($D$11,'Дані до кошт тар 2021 без дис'!$C$7:$BO$240,3,FALSE)</f>
        <v>2</v>
      </c>
      <c r="I19" s="20">
        <f t="shared" ref="I19:I25" si="3">G19</f>
        <v>0.14780000000000001</v>
      </c>
    </row>
    <row r="20" spans="1:9" ht="18.75" x14ac:dyDescent="0.25">
      <c r="A20" s="18" t="s">
        <v>18</v>
      </c>
      <c r="B20" s="19" t="s">
        <v>19</v>
      </c>
      <c r="C20" s="66">
        <f t="shared" si="1"/>
        <v>654.94000000000005</v>
      </c>
      <c r="D20" s="74">
        <f t="shared" si="0"/>
        <v>7859.2800000000007</v>
      </c>
      <c r="E20" s="208">
        <f t="shared" si="2"/>
        <v>0.15580000000000002</v>
      </c>
      <c r="F20" s="209"/>
      <c r="G20" s="208">
        <f>VLOOKUP($D$11,'Дані до кошт тар 2021 без дис'!$C$7:$BO$240,15,FALSE)</f>
        <v>0.15580000000000002</v>
      </c>
      <c r="H20" s="209">
        <f>VLOOKUP($D$11,'Дані до кошт тар 2021 без дис'!$C$7:$BO$240,3,FALSE)</f>
        <v>2</v>
      </c>
      <c r="I20" s="20">
        <f t="shared" si="3"/>
        <v>0.15580000000000002</v>
      </c>
    </row>
    <row r="21" spans="1:9" ht="18.75" x14ac:dyDescent="0.25">
      <c r="A21" s="18" t="s">
        <v>20</v>
      </c>
      <c r="B21" s="19" t="s">
        <v>21</v>
      </c>
      <c r="C21" s="66">
        <f t="shared" si="1"/>
        <v>0</v>
      </c>
      <c r="D21" s="74">
        <f t="shared" si="0"/>
        <v>0</v>
      </c>
      <c r="E21" s="208">
        <f t="shared" si="2"/>
        <v>0</v>
      </c>
      <c r="F21" s="209"/>
      <c r="G21" s="208">
        <f>VLOOKUP($D$11,'Дані до кошт тар 2021 без дис'!$C$7:$BO$240,16,FALSE)</f>
        <v>0</v>
      </c>
      <c r="H21" s="209">
        <f>VLOOKUP($D$11,'Дані до кошт тар 2021 без дис'!$C$7:$BO$240,3,FALSE)</f>
        <v>2</v>
      </c>
      <c r="I21" s="20">
        <f t="shared" si="3"/>
        <v>0</v>
      </c>
    </row>
    <row r="22" spans="1:9" ht="18.75" x14ac:dyDescent="0.25">
      <c r="A22" s="18" t="s">
        <v>22</v>
      </c>
      <c r="B22" s="19" t="s">
        <v>23</v>
      </c>
      <c r="C22" s="66">
        <f t="shared" si="1"/>
        <v>33.21</v>
      </c>
      <c r="D22" s="74">
        <f t="shared" si="0"/>
        <v>398.52</v>
      </c>
      <c r="E22" s="208">
        <f t="shared" si="2"/>
        <v>7.9000000000000008E-3</v>
      </c>
      <c r="F22" s="209"/>
      <c r="G22" s="208">
        <f>VLOOKUP($D$11,'Дані до кошт тар 2021 без дис'!$C$7:$BO$240,17,FALSE)</f>
        <v>7.9000000000000008E-3</v>
      </c>
      <c r="H22" s="209">
        <f>VLOOKUP($D$11,'Дані до кошт тар 2021 без дис'!$C$7:$BO$240,3,FALSE)</f>
        <v>2</v>
      </c>
      <c r="I22" s="20">
        <f t="shared" si="3"/>
        <v>7.9000000000000008E-3</v>
      </c>
    </row>
    <row r="23" spans="1:9" ht="18.75" x14ac:dyDescent="0.25">
      <c r="A23" s="18" t="s">
        <v>24</v>
      </c>
      <c r="B23" s="19" t="s">
        <v>25</v>
      </c>
      <c r="C23" s="66">
        <f t="shared" si="1"/>
        <v>392.63</v>
      </c>
      <c r="D23" s="74">
        <f t="shared" si="0"/>
        <v>4711.5599999999995</v>
      </c>
      <c r="E23" s="208">
        <f t="shared" si="2"/>
        <v>9.3399999999999997E-2</v>
      </c>
      <c r="F23" s="209"/>
      <c r="G23" s="208">
        <f>VLOOKUP($D$11,'Дані до кошт тар 2021 без дис'!$C$7:$BO$240,18,FALSE)</f>
        <v>9.3399999999999997E-2</v>
      </c>
      <c r="H23" s="209">
        <f>VLOOKUP($D$11,'Дані до кошт тар 2021 без дис'!$C$7:$BO$240,3,FALSE)</f>
        <v>2</v>
      </c>
      <c r="I23" s="20">
        <f t="shared" si="3"/>
        <v>9.3399999999999997E-2</v>
      </c>
    </row>
    <row r="24" spans="1:9" ht="18.75" x14ac:dyDescent="0.25">
      <c r="A24" s="18" t="s">
        <v>26</v>
      </c>
      <c r="B24" s="19" t="s">
        <v>27</v>
      </c>
      <c r="C24" s="66">
        <f t="shared" si="1"/>
        <v>202.2</v>
      </c>
      <c r="D24" s="74">
        <f t="shared" si="0"/>
        <v>2426.3999999999996</v>
      </c>
      <c r="E24" s="208">
        <f t="shared" si="2"/>
        <v>4.8099999999999997E-2</v>
      </c>
      <c r="F24" s="209"/>
      <c r="G24" s="208">
        <f>VLOOKUP($D$11,'Дані до кошт тар 2021 без дис'!$C$7:$BO$240,19,FALSE)</f>
        <v>4.8099999999999997E-2</v>
      </c>
      <c r="H24" s="209">
        <f>VLOOKUP($D$11,'Дані до кошт тар 2021 без дис'!$C$7:$BO$240,3,FALSE)</f>
        <v>2</v>
      </c>
      <c r="I24" s="20">
        <f t="shared" si="3"/>
        <v>4.8099999999999997E-2</v>
      </c>
    </row>
    <row r="25" spans="1:9" ht="18.75" x14ac:dyDescent="0.25">
      <c r="A25" s="18" t="s">
        <v>28</v>
      </c>
      <c r="B25" s="21" t="s">
        <v>29</v>
      </c>
      <c r="C25" s="66">
        <f t="shared" si="1"/>
        <v>1422.53</v>
      </c>
      <c r="D25" s="74">
        <f t="shared" si="0"/>
        <v>17070.36</v>
      </c>
      <c r="E25" s="208">
        <f t="shared" si="2"/>
        <v>0.33839999999999998</v>
      </c>
      <c r="F25" s="209"/>
      <c r="G25" s="208">
        <f>VLOOKUP($D$11,'Дані до кошт тар 2021 без дис'!$C$7:$BO$240,20,FALSE)</f>
        <v>0.33839999999999998</v>
      </c>
      <c r="H25" s="209">
        <f>VLOOKUP($D$11,'Дані до кошт тар 2021 без дис'!$C$7:$BO$240,3,FALSE)</f>
        <v>2</v>
      </c>
      <c r="I25" s="20">
        <f t="shared" si="3"/>
        <v>0.33839999999999998</v>
      </c>
    </row>
    <row r="26" spans="1:9" ht="18.75" x14ac:dyDescent="0.25">
      <c r="A26" s="22" t="s">
        <v>30</v>
      </c>
      <c r="B26" s="23" t="s">
        <v>31</v>
      </c>
      <c r="C26" s="65">
        <f t="shared" si="1"/>
        <v>2901.63</v>
      </c>
      <c r="D26" s="73">
        <f t="shared" si="0"/>
        <v>34819.56</v>
      </c>
      <c r="E26" s="244">
        <v>0</v>
      </c>
      <c r="F26" s="245"/>
      <c r="G26" s="244">
        <f>VLOOKUP($D$11,'Дані до кошт тар 2021 без дис'!$C$7:$BO$240,21,FALSE)</f>
        <v>0.77349999999999997</v>
      </c>
      <c r="H26" s="245">
        <f>VLOOKUP($D$11,'Дані до кошт тар 2021 без дис'!$C$7:$BO$240,3,FALSE)</f>
        <v>2</v>
      </c>
      <c r="I26" s="24">
        <v>0</v>
      </c>
    </row>
    <row r="27" spans="1:9" ht="18.75" x14ac:dyDescent="0.25">
      <c r="A27" s="22" t="s">
        <v>32</v>
      </c>
      <c r="B27" s="23" t="s">
        <v>33</v>
      </c>
      <c r="C27" s="65">
        <f t="shared" si="1"/>
        <v>324.52999999999997</v>
      </c>
      <c r="D27" s="73">
        <f t="shared" si="0"/>
        <v>3894.3599999999997</v>
      </c>
      <c r="E27" s="244">
        <f>G27</f>
        <v>7.7200000000000005E-2</v>
      </c>
      <c r="F27" s="245"/>
      <c r="G27" s="244">
        <f>VLOOKUP($D$11,'Дані до кошт тар 2021 без дис'!$C$7:$BO$240,22,FALSE)</f>
        <v>7.7200000000000005E-2</v>
      </c>
      <c r="H27" s="245">
        <f>VLOOKUP($D$11,'Дані до кошт тар 2021 без дис'!$C$7:$BO$240,3,FALSE)</f>
        <v>2</v>
      </c>
      <c r="I27" s="24">
        <v>0</v>
      </c>
    </row>
    <row r="28" spans="1:9" ht="18.75" x14ac:dyDescent="0.25">
      <c r="A28" s="22" t="s">
        <v>34</v>
      </c>
      <c r="B28" s="16" t="s">
        <v>35</v>
      </c>
      <c r="C28" s="65">
        <f t="shared" si="1"/>
        <v>346.38</v>
      </c>
      <c r="D28" s="73">
        <f t="shared" si="0"/>
        <v>4156.5599999999995</v>
      </c>
      <c r="E28" s="244">
        <f t="shared" si="2"/>
        <v>8.2400000000000001E-2</v>
      </c>
      <c r="F28" s="245"/>
      <c r="G28" s="244">
        <f>VLOOKUP($D$11,'Дані до кошт тар 2021 без дис'!$C$7:$BO$240,23,FALSE)</f>
        <v>8.2400000000000001E-2</v>
      </c>
      <c r="H28" s="245">
        <f>VLOOKUP($D$11,'Дані до кошт тар 2021 без дис'!$C$7:$BO$240,3,FALSE)</f>
        <v>2</v>
      </c>
      <c r="I28" s="24">
        <f>G28</f>
        <v>8.2400000000000001E-2</v>
      </c>
    </row>
    <row r="29" spans="1:9" ht="25.5" x14ac:dyDescent="0.25">
      <c r="A29" s="25" t="s">
        <v>36</v>
      </c>
      <c r="B29" s="16" t="s">
        <v>37</v>
      </c>
      <c r="C29" s="65">
        <f t="shared" si="1"/>
        <v>0</v>
      </c>
      <c r="D29" s="73">
        <f t="shared" si="0"/>
        <v>0</v>
      </c>
      <c r="E29" s="244">
        <f t="shared" si="2"/>
        <v>0</v>
      </c>
      <c r="F29" s="245"/>
      <c r="G29" s="244">
        <f>VLOOKUP($D$11,'Дані до кошт тар 2021 без дис'!$C$7:$BO$240,24,FALSE)</f>
        <v>0</v>
      </c>
      <c r="H29" s="245">
        <f>VLOOKUP($D$11,'Дані до кошт тар 2021 без дис'!$C$7:$BO$240,3,FALSE)</f>
        <v>2</v>
      </c>
      <c r="I29" s="24">
        <v>0</v>
      </c>
    </row>
    <row r="30" spans="1:9" ht="63.75" x14ac:dyDescent="0.25">
      <c r="A30" s="22" t="s">
        <v>38</v>
      </c>
      <c r="B30" s="16" t="s">
        <v>39</v>
      </c>
      <c r="C30" s="65">
        <f t="shared" si="1"/>
        <v>4025.46</v>
      </c>
      <c r="D30" s="73">
        <f t="shared" si="0"/>
        <v>48305.520000000004</v>
      </c>
      <c r="E30" s="202">
        <f t="shared" si="2"/>
        <v>0.95760000000000001</v>
      </c>
      <c r="F30" s="203"/>
      <c r="G30" s="202">
        <f>VLOOKUP($D$11,'Дані до кошт тар 2021 без дис'!$C$7:$BO$240,25,FALSE)</f>
        <v>0.95760000000000001</v>
      </c>
      <c r="H30" s="203">
        <f>VLOOKUP($D$11,'Дані до кошт тар 2021 без дис'!$C$7:$BO$240,3,FALSE)</f>
        <v>2</v>
      </c>
      <c r="I30" s="17">
        <f>G30</f>
        <v>0.95760000000000001</v>
      </c>
    </row>
    <row r="31" spans="1:9" ht="18.75" x14ac:dyDescent="0.25">
      <c r="A31" s="22" t="s">
        <v>40</v>
      </c>
      <c r="B31" s="16" t="s">
        <v>41</v>
      </c>
      <c r="C31" s="65">
        <f t="shared" si="1"/>
        <v>1507.03</v>
      </c>
      <c r="D31" s="73">
        <f>D32+D33+D34+D35+D36+D37+D38</f>
        <v>18084.239999999998</v>
      </c>
      <c r="E31" s="202">
        <f>E32+E33+E34+E35+E36+E37+E38</f>
        <v>0.35849999999999999</v>
      </c>
      <c r="F31" s="203"/>
      <c r="G31" s="202">
        <f>G32+G33+G34+G35+G36+G37+G38</f>
        <v>0.35849999999999999</v>
      </c>
      <c r="H31" s="203"/>
      <c r="I31" s="17">
        <f>I32+I33+I34+I35+I36+I37+I38</f>
        <v>0.35849999999999999</v>
      </c>
    </row>
    <row r="32" spans="1:9" ht="18.75" x14ac:dyDescent="0.25">
      <c r="A32" s="18" t="s">
        <v>42</v>
      </c>
      <c r="B32" s="19" t="s">
        <v>15</v>
      </c>
      <c r="C32" s="66">
        <f t="shared" si="1"/>
        <v>355.63</v>
      </c>
      <c r="D32" s="74">
        <f t="shared" ref="D32:D44" si="4">ROUND($E$15*E32+$G$15*G32+$I$15*I32,2)*12</f>
        <v>4267.5599999999995</v>
      </c>
      <c r="E32" s="208">
        <f t="shared" si="2"/>
        <v>8.4599999999999995E-2</v>
      </c>
      <c r="F32" s="209"/>
      <c r="G32" s="208">
        <f>VLOOKUP($D$11,'Дані до кошт тар 2021 без дис'!$C$7:$BO$240,26,FALSE)</f>
        <v>8.4599999999999995E-2</v>
      </c>
      <c r="H32" s="209">
        <f>VLOOKUP($D$11,'Дані до кошт тар 2021 без дис'!$C$7:$BO$240,3,FALSE)</f>
        <v>2</v>
      </c>
      <c r="I32" s="20">
        <f t="shared" ref="I32:I38" si="5">G32</f>
        <v>8.4599999999999995E-2</v>
      </c>
    </row>
    <row r="33" spans="1:9" ht="18.75" x14ac:dyDescent="0.25">
      <c r="A33" s="18" t="s">
        <v>43</v>
      </c>
      <c r="B33" s="19" t="s">
        <v>17</v>
      </c>
      <c r="C33" s="66">
        <f t="shared" si="1"/>
        <v>801.65</v>
      </c>
      <c r="D33" s="74">
        <f t="shared" si="4"/>
        <v>9619.7999999999993</v>
      </c>
      <c r="E33" s="208">
        <f t="shared" si="2"/>
        <v>0.19069999999999998</v>
      </c>
      <c r="F33" s="209"/>
      <c r="G33" s="208">
        <f>VLOOKUP($D$11,'Дані до кошт тар 2021 без дис'!$C$7:$BO$240,27,FALSE)</f>
        <v>0.19069999999999998</v>
      </c>
      <c r="H33" s="209">
        <f>VLOOKUP($D$11,'Дані до кошт тар 2021 без дис'!$C$7:$BO$240,3,FALSE)</f>
        <v>2</v>
      </c>
      <c r="I33" s="20">
        <f t="shared" si="5"/>
        <v>0.19069999999999998</v>
      </c>
    </row>
    <row r="34" spans="1:9" ht="18.75" x14ac:dyDescent="0.25">
      <c r="A34" s="18" t="s">
        <v>44</v>
      </c>
      <c r="B34" s="19" t="s">
        <v>19</v>
      </c>
      <c r="C34" s="66">
        <f t="shared" si="1"/>
        <v>140.4</v>
      </c>
      <c r="D34" s="74">
        <f t="shared" si="4"/>
        <v>1684.8000000000002</v>
      </c>
      <c r="E34" s="208">
        <f t="shared" si="2"/>
        <v>3.3399999999999999E-2</v>
      </c>
      <c r="F34" s="209"/>
      <c r="G34" s="208">
        <f>VLOOKUP($D$11,'Дані до кошт тар 2021 без дис'!$C$7:$BO$240,28,FALSE)</f>
        <v>3.3399999999999999E-2</v>
      </c>
      <c r="H34" s="209">
        <f>VLOOKUP($D$11,'Дані до кошт тар 2021 без дис'!$C$7:$BO$240,3,FALSE)</f>
        <v>2</v>
      </c>
      <c r="I34" s="20">
        <f t="shared" si="5"/>
        <v>3.3399999999999999E-2</v>
      </c>
    </row>
    <row r="35" spans="1:9" ht="18.75" x14ac:dyDescent="0.25">
      <c r="A35" s="18" t="s">
        <v>45</v>
      </c>
      <c r="B35" s="19" t="s">
        <v>21</v>
      </c>
      <c r="C35" s="66">
        <f t="shared" si="1"/>
        <v>0</v>
      </c>
      <c r="D35" s="74">
        <f t="shared" si="4"/>
        <v>0</v>
      </c>
      <c r="E35" s="208">
        <f t="shared" si="2"/>
        <v>0</v>
      </c>
      <c r="F35" s="209"/>
      <c r="G35" s="208">
        <f>VLOOKUP($D$11,'Дані до кошт тар 2021 без дис'!$C$7:$BO$240,29,FALSE)</f>
        <v>0</v>
      </c>
      <c r="H35" s="209">
        <f>VLOOKUP($D$11,'Дані до кошт тар 2021 без дис'!$C$7:$BO$240,3,FALSE)</f>
        <v>2</v>
      </c>
      <c r="I35" s="20">
        <f t="shared" si="5"/>
        <v>0</v>
      </c>
    </row>
    <row r="36" spans="1:9" ht="18.75" x14ac:dyDescent="0.25">
      <c r="A36" s="18" t="s">
        <v>46</v>
      </c>
      <c r="B36" s="19" t="s">
        <v>23</v>
      </c>
      <c r="C36" s="66">
        <f t="shared" si="1"/>
        <v>72.3</v>
      </c>
      <c r="D36" s="74">
        <f t="shared" si="4"/>
        <v>867.59999999999991</v>
      </c>
      <c r="E36" s="208">
        <f t="shared" si="2"/>
        <v>1.72E-2</v>
      </c>
      <c r="F36" s="209"/>
      <c r="G36" s="208">
        <f>VLOOKUP($D$11,'Дані до кошт тар 2021 без дис'!$C$7:$BO$240,30,FALSE)</f>
        <v>1.72E-2</v>
      </c>
      <c r="H36" s="209">
        <f>VLOOKUP($D$11,'Дані до кошт тар 2021 без дис'!$C$7:$BO$240,3,FALSE)</f>
        <v>2</v>
      </c>
      <c r="I36" s="20">
        <f t="shared" si="5"/>
        <v>1.72E-2</v>
      </c>
    </row>
    <row r="37" spans="1:9" ht="18.75" x14ac:dyDescent="0.25">
      <c r="A37" s="18" t="s">
        <v>47</v>
      </c>
      <c r="B37" s="19" t="s">
        <v>25</v>
      </c>
      <c r="C37" s="66">
        <f t="shared" si="1"/>
        <v>113.92</v>
      </c>
      <c r="D37" s="74">
        <f t="shared" si="4"/>
        <v>1367.04</v>
      </c>
      <c r="E37" s="208">
        <f t="shared" si="2"/>
        <v>2.7099999999999999E-2</v>
      </c>
      <c r="F37" s="209"/>
      <c r="G37" s="208">
        <f>VLOOKUP($D$11,'Дані до кошт тар 2021 без дис'!$C$7:$BO$240,31,FALSE)</f>
        <v>2.7099999999999999E-2</v>
      </c>
      <c r="H37" s="209">
        <f>VLOOKUP($D$11,'Дані до кошт тар 2021 без дис'!$C$7:$BO$240,3,FALSE)</f>
        <v>2</v>
      </c>
      <c r="I37" s="20">
        <f t="shared" si="5"/>
        <v>2.7099999999999999E-2</v>
      </c>
    </row>
    <row r="38" spans="1:9" ht="18.75" x14ac:dyDescent="0.25">
      <c r="A38" s="18" t="s">
        <v>48</v>
      </c>
      <c r="B38" s="19" t="s">
        <v>27</v>
      </c>
      <c r="C38" s="66">
        <f t="shared" si="1"/>
        <v>23.12</v>
      </c>
      <c r="D38" s="74">
        <f t="shared" si="4"/>
        <v>277.44</v>
      </c>
      <c r="E38" s="208">
        <f t="shared" si="2"/>
        <v>5.4999999999999997E-3</v>
      </c>
      <c r="F38" s="209"/>
      <c r="G38" s="208">
        <f>VLOOKUP($D$11,'Дані до кошт тар 2021 без дис'!$C$7:$BO$240,32,FALSE)</f>
        <v>5.4999999999999997E-3</v>
      </c>
      <c r="H38" s="209">
        <f>VLOOKUP($D$11,'Дані до кошт тар 2021 без дис'!$C$7:$BO$240,3,FALSE)</f>
        <v>2</v>
      </c>
      <c r="I38" s="20">
        <f t="shared" si="5"/>
        <v>5.4999999999999997E-3</v>
      </c>
    </row>
    <row r="39" spans="1:9" ht="25.5" x14ac:dyDescent="0.25">
      <c r="A39" s="25" t="s">
        <v>49</v>
      </c>
      <c r="B39" s="16" t="s">
        <v>50</v>
      </c>
      <c r="C39" s="65">
        <f t="shared" si="1"/>
        <v>0</v>
      </c>
      <c r="D39" s="73">
        <f t="shared" si="4"/>
        <v>0</v>
      </c>
      <c r="E39" s="244">
        <v>0</v>
      </c>
      <c r="F39" s="245"/>
      <c r="G39" s="244">
        <f>VLOOKUP($D$11,'Дані до кошт тар 2021 без дис'!$C$7:$BO$240,33,FALSE)</f>
        <v>0</v>
      </c>
      <c r="H39" s="245">
        <f>VLOOKUP($D$11,'Дані до кошт тар 2021 без дис'!$C$7:$BO$240,3,FALSE)</f>
        <v>2</v>
      </c>
      <c r="I39" s="24">
        <v>0</v>
      </c>
    </row>
    <row r="40" spans="1:9" ht="18.75" x14ac:dyDescent="0.25">
      <c r="A40" s="22" t="s">
        <v>51</v>
      </c>
      <c r="B40" s="16" t="s">
        <v>52</v>
      </c>
      <c r="C40" s="65">
        <f t="shared" si="1"/>
        <v>7014.71</v>
      </c>
      <c r="D40" s="73">
        <f t="shared" si="4"/>
        <v>84176.52</v>
      </c>
      <c r="E40" s="244">
        <f t="shared" si="2"/>
        <v>1.6686999999999999</v>
      </c>
      <c r="F40" s="245"/>
      <c r="G40" s="244">
        <f>VLOOKUP($D$11,'Дані до кошт тар 2021 без дис'!$C$7:$BO$240,34,FALSE)</f>
        <v>1.6686999999999999</v>
      </c>
      <c r="H40" s="245">
        <f>VLOOKUP($D$11,'Дані до кошт тар 2021 без дис'!$C$7:$BO$240,3,FALSE)</f>
        <v>2</v>
      </c>
      <c r="I40" s="24">
        <v>0</v>
      </c>
    </row>
    <row r="41" spans="1:9" ht="25.5" x14ac:dyDescent="0.25">
      <c r="A41" s="22" t="s">
        <v>53</v>
      </c>
      <c r="B41" s="16" t="s">
        <v>54</v>
      </c>
      <c r="C41" s="65">
        <f t="shared" si="1"/>
        <v>3254.92</v>
      </c>
      <c r="D41" s="73">
        <f t="shared" si="4"/>
        <v>39059.040000000001</v>
      </c>
      <c r="E41" s="244">
        <f t="shared" si="2"/>
        <v>0.77429999999999999</v>
      </c>
      <c r="F41" s="245"/>
      <c r="G41" s="244">
        <f>VLOOKUP($D$11,'Дані до кошт тар 2021 без дис'!$C$7:$BO$240,35,FALSE)</f>
        <v>0.77429999999999999</v>
      </c>
      <c r="H41" s="245">
        <f>VLOOKUP($D$11,'Дані до кошт тар 2021 без дис'!$C$7:$BO$240,3,FALSE)</f>
        <v>2</v>
      </c>
      <c r="I41" s="24">
        <v>0</v>
      </c>
    </row>
    <row r="42" spans="1:9" ht="38.25" x14ac:dyDescent="0.25">
      <c r="A42" s="22" t="s">
        <v>55</v>
      </c>
      <c r="B42" s="16" t="s">
        <v>56</v>
      </c>
      <c r="C42" s="65">
        <f t="shared" si="1"/>
        <v>396.83</v>
      </c>
      <c r="D42" s="73">
        <f t="shared" si="4"/>
        <v>4761.96</v>
      </c>
      <c r="E42" s="244">
        <f t="shared" si="2"/>
        <v>9.4399999999999998E-2</v>
      </c>
      <c r="F42" s="245"/>
      <c r="G42" s="244">
        <f>VLOOKUP($D$11,'Дані до кошт тар 2021 без дис'!$C$7:$BO$240,36,FALSE)</f>
        <v>9.4399999999999998E-2</v>
      </c>
      <c r="H42" s="245">
        <f>VLOOKUP($D$11,'Дані до кошт тар 2021 без дис'!$C$7:$BO$240,3,FALSE)</f>
        <v>2</v>
      </c>
      <c r="I42" s="24">
        <v>0</v>
      </c>
    </row>
    <row r="43" spans="1:9" ht="18.75" x14ac:dyDescent="0.25">
      <c r="A43" s="22" t="s">
        <v>57</v>
      </c>
      <c r="B43" s="16" t="s">
        <v>58</v>
      </c>
      <c r="C43" s="65">
        <f t="shared" si="1"/>
        <v>129.05000000000001</v>
      </c>
      <c r="D43" s="73">
        <f t="shared" si="4"/>
        <v>1548.6000000000001</v>
      </c>
      <c r="E43" s="244">
        <f t="shared" si="2"/>
        <v>3.0700000000000002E-2</v>
      </c>
      <c r="F43" s="245"/>
      <c r="G43" s="244">
        <f>VLOOKUP($D$11,'Дані до кошт тар 2021 без дис'!$C$7:$BO$240,37,FALSE)</f>
        <v>3.0700000000000002E-2</v>
      </c>
      <c r="H43" s="245">
        <f>VLOOKUP($D$11,'Дані до кошт тар 2021 без дис'!$C$7:$BO$240,3,FALSE)</f>
        <v>2</v>
      </c>
      <c r="I43" s="24">
        <f>G43</f>
        <v>3.0700000000000002E-2</v>
      </c>
    </row>
    <row r="44" spans="1:9" ht="18.75" x14ac:dyDescent="0.25">
      <c r="A44" s="22" t="s">
        <v>59</v>
      </c>
      <c r="B44" s="16" t="s">
        <v>60</v>
      </c>
      <c r="C44" s="65">
        <f t="shared" si="1"/>
        <v>18.079999999999998</v>
      </c>
      <c r="D44" s="73">
        <f t="shared" si="4"/>
        <v>216.95999999999998</v>
      </c>
      <c r="E44" s="244">
        <f t="shared" si="2"/>
        <v>4.3E-3</v>
      </c>
      <c r="F44" s="245"/>
      <c r="G44" s="244">
        <f>VLOOKUP($D$11,'Дані до кошт тар 2021 без дис'!$C$7:$BO$240,38,FALSE)</f>
        <v>4.3E-3</v>
      </c>
      <c r="H44" s="245">
        <f>VLOOKUP($D$11,'Дані до кошт тар 2021 без дис'!$C$7:$BO$240,3,FALSE)</f>
        <v>2</v>
      </c>
      <c r="I44" s="24">
        <f>G44</f>
        <v>4.3E-3</v>
      </c>
    </row>
    <row r="45" spans="1:9" ht="51" x14ac:dyDescent="0.25">
      <c r="A45" s="22" t="s">
        <v>61</v>
      </c>
      <c r="B45" s="16" t="s">
        <v>62</v>
      </c>
      <c r="C45" s="65">
        <f>C46+C47</f>
        <v>3087.19</v>
      </c>
      <c r="D45" s="73">
        <f>D46+D47</f>
        <v>37046.28</v>
      </c>
      <c r="E45" s="202">
        <f>E46+E47</f>
        <v>0.25180000000000002</v>
      </c>
      <c r="F45" s="203"/>
      <c r="G45" s="202">
        <f>G46+G47</f>
        <v>0.79259999999999997</v>
      </c>
      <c r="H45" s="203"/>
      <c r="I45" s="17">
        <f>I46+I47</f>
        <v>0</v>
      </c>
    </row>
    <row r="46" spans="1:9" ht="18.75" x14ac:dyDescent="0.25">
      <c r="A46" s="26" t="s">
        <v>63</v>
      </c>
      <c r="B46" s="27" t="s">
        <v>64</v>
      </c>
      <c r="C46" s="66">
        <f t="shared" ref="C46:C48" si="6">ROUND($E$15*E46+G46*$G$15+$I$15*I46,2)</f>
        <v>1058.49</v>
      </c>
      <c r="D46" s="74">
        <f>ROUND($E$15*E46+$G$15*G46+$I$15*I46,2)*12</f>
        <v>12701.880000000001</v>
      </c>
      <c r="E46" s="246">
        <f t="shared" si="2"/>
        <v>0.25180000000000002</v>
      </c>
      <c r="F46" s="247"/>
      <c r="G46" s="246">
        <f>VLOOKUP($D$11,'Дані до кошт тар 2021 без дис'!$C$7:$BO$240,39,FALSE)</f>
        <v>0.25180000000000002</v>
      </c>
      <c r="H46" s="247">
        <f>VLOOKUP($D$11,'Дані до кошт тар 2021 без дис'!$C$7:$BO$240,3,FALSE)</f>
        <v>2</v>
      </c>
      <c r="I46" s="28">
        <v>0</v>
      </c>
    </row>
    <row r="47" spans="1:9" ht="18.75" x14ac:dyDescent="0.25">
      <c r="A47" s="26" t="s">
        <v>65</v>
      </c>
      <c r="B47" s="27" t="s">
        <v>66</v>
      </c>
      <c r="C47" s="66">
        <f t="shared" si="6"/>
        <v>2028.7</v>
      </c>
      <c r="D47" s="74">
        <f>ROUND($E$15*E47+$G$15*G47+$I$15*I47,2)*12</f>
        <v>24344.400000000001</v>
      </c>
      <c r="E47" s="246">
        <v>0</v>
      </c>
      <c r="F47" s="247"/>
      <c r="G47" s="246">
        <f>VLOOKUP($D$11,'Дані до кошт тар 2021 без дис'!$C$7:$BO$240,40,FALSE)</f>
        <v>0.54079999999999995</v>
      </c>
      <c r="H47" s="247">
        <f>VLOOKUP($D$11,'Дані до кошт тар 2021 без дис'!$C$7:$BO$240,3,FALSE)</f>
        <v>2</v>
      </c>
      <c r="I47" s="28">
        <v>0</v>
      </c>
    </row>
    <row r="48" spans="1:9" ht="19.5" thickBot="1" x14ac:dyDescent="0.3">
      <c r="A48" s="29" t="s">
        <v>67</v>
      </c>
      <c r="B48" s="49" t="s">
        <v>78</v>
      </c>
      <c r="C48" s="66">
        <f t="shared" si="6"/>
        <v>0</v>
      </c>
      <c r="D48" s="74">
        <f>ROUND($E$15*E48+$G$15*G48+$I$15*I48,2)*12</f>
        <v>0</v>
      </c>
      <c r="E48" s="206">
        <f t="shared" si="2"/>
        <v>0</v>
      </c>
      <c r="F48" s="207"/>
      <c r="G48" s="206">
        <v>0</v>
      </c>
      <c r="H48" s="207"/>
      <c r="I48" s="30">
        <f>E48</f>
        <v>0</v>
      </c>
    </row>
    <row r="49" spans="1:10" ht="19.5" thickBot="1" x14ac:dyDescent="0.3">
      <c r="A49" s="31" t="s">
        <v>68</v>
      </c>
      <c r="B49" s="32" t="s">
        <v>69</v>
      </c>
      <c r="C49" s="67">
        <f t="shared" ref="C49" si="7">C16+C48</f>
        <v>26932.5</v>
      </c>
      <c r="D49" s="75">
        <f t="shared" ref="D49:I49" si="8">D16+D48</f>
        <v>323189.88</v>
      </c>
      <c r="E49" s="199">
        <f t="shared" si="8"/>
        <v>5.2340000000000009</v>
      </c>
      <c r="F49" s="200"/>
      <c r="G49" s="199">
        <f t="shared" si="8"/>
        <v>6.5483000000000011</v>
      </c>
      <c r="H49" s="200"/>
      <c r="I49" s="33">
        <f t="shared" si="8"/>
        <v>2.3676000000000004</v>
      </c>
    </row>
    <row r="50" spans="1:10" ht="19.5" hidden="1" thickBot="1" x14ac:dyDescent="0.3">
      <c r="A50" s="31"/>
      <c r="B50" s="50" t="s">
        <v>79</v>
      </c>
      <c r="C50" s="51">
        <v>2.5000000000000001E-2</v>
      </c>
      <c r="D50" s="51">
        <v>2.5000000000000001E-2</v>
      </c>
      <c r="E50" s="257">
        <v>2.5000000000000001E-2</v>
      </c>
      <c r="F50" s="258"/>
      <c r="G50" s="257">
        <v>2.5000000000000001E-2</v>
      </c>
      <c r="H50" s="258"/>
      <c r="I50" s="51">
        <v>2.5000000000000001E-2</v>
      </c>
    </row>
    <row r="51" spans="1:10" ht="19.5" thickBot="1" x14ac:dyDescent="0.3">
      <c r="A51" s="34" t="s">
        <v>70</v>
      </c>
      <c r="B51" s="35" t="s">
        <v>71</v>
      </c>
      <c r="C51" s="68">
        <f>C49*C50</f>
        <v>673.3125</v>
      </c>
      <c r="D51" s="76">
        <f>D49*D50</f>
        <v>8079.7470000000003</v>
      </c>
      <c r="E51" s="197">
        <f>ROUND(E49*E50,4)</f>
        <v>0.13089999999999999</v>
      </c>
      <c r="F51" s="198"/>
      <c r="G51" s="197">
        <f t="shared" ref="G51:I51" si="9">ROUND(G49*G50,4)</f>
        <v>0.16370000000000001</v>
      </c>
      <c r="H51" s="198"/>
      <c r="I51" s="36">
        <f t="shared" si="9"/>
        <v>5.9200000000000003E-2</v>
      </c>
    </row>
    <row r="52" spans="1:10" ht="32.25" customHeight="1" thickBot="1" x14ac:dyDescent="0.3">
      <c r="A52" s="31" t="s">
        <v>72</v>
      </c>
      <c r="B52" s="32" t="s">
        <v>73</v>
      </c>
      <c r="C52" s="67">
        <f>C49+C51</f>
        <v>27605.8125</v>
      </c>
      <c r="D52" s="75">
        <f>D49+D51</f>
        <v>331269.62699999998</v>
      </c>
      <c r="E52" s="199"/>
      <c r="F52" s="200"/>
      <c r="G52" s="199"/>
      <c r="H52" s="200"/>
      <c r="I52" s="33"/>
    </row>
    <row r="53" spans="1:10" ht="28.9" customHeight="1" thickBot="1" x14ac:dyDescent="0.3">
      <c r="A53" s="31" t="s">
        <v>74</v>
      </c>
      <c r="B53" s="37" t="s">
        <v>75</v>
      </c>
      <c r="C53" s="67"/>
      <c r="D53" s="75"/>
      <c r="E53" s="199">
        <f>E49+E51</f>
        <v>5.3649000000000004</v>
      </c>
      <c r="F53" s="200"/>
      <c r="G53" s="199">
        <f t="shared" ref="G53:I53" si="10">G49+G51</f>
        <v>6.7120000000000015</v>
      </c>
      <c r="H53" s="200"/>
      <c r="I53" s="33">
        <f t="shared" si="10"/>
        <v>2.4268000000000005</v>
      </c>
    </row>
    <row r="54" spans="1:10" ht="28.15" customHeight="1" x14ac:dyDescent="0.25">
      <c r="A54" s="38"/>
      <c r="B54" s="39"/>
      <c r="C54" s="40"/>
      <c r="D54" s="40"/>
      <c r="E54" s="41"/>
      <c r="F54" s="41"/>
      <c r="G54" s="41"/>
      <c r="H54" s="41"/>
      <c r="I54" s="41"/>
      <c r="J54" s="69"/>
    </row>
    <row r="55" spans="1:10" ht="17.45" customHeight="1" x14ac:dyDescent="0.25">
      <c r="A55" s="219" t="s">
        <v>80</v>
      </c>
      <c r="B55" s="219"/>
      <c r="C55" s="219"/>
      <c r="D55" s="219"/>
      <c r="E55" s="219"/>
      <c r="F55" s="219"/>
      <c r="G55" s="219"/>
      <c r="H55" s="219"/>
      <c r="I55" s="219"/>
    </row>
    <row r="56" spans="1:10" ht="5.45" customHeight="1" x14ac:dyDescent="0.25">
      <c r="A56" s="80"/>
      <c r="B56" s="80"/>
      <c r="C56" s="80"/>
      <c r="D56" s="80"/>
      <c r="E56" s="80"/>
      <c r="F56" s="96"/>
      <c r="G56" s="80"/>
      <c r="H56" s="96"/>
      <c r="I56" s="80"/>
    </row>
    <row r="57" spans="1:10" s="55" customFormat="1" ht="18.75" x14ac:dyDescent="0.25">
      <c r="A57" s="52"/>
      <c r="B57" s="56" t="s">
        <v>81</v>
      </c>
      <c r="C57" s="54"/>
      <c r="D57" s="54"/>
      <c r="E57" s="58" t="s">
        <v>83</v>
      </c>
      <c r="F57" s="58"/>
      <c r="G57" s="2"/>
      <c r="H57" s="2"/>
      <c r="I57" s="2"/>
    </row>
    <row r="58" spans="1:10" s="55" customFormat="1" ht="18.75" x14ac:dyDescent="0.25">
      <c r="A58" s="52"/>
      <c r="B58" s="57" t="s">
        <v>82</v>
      </c>
      <c r="C58" s="54"/>
      <c r="D58" s="54"/>
      <c r="E58" s="2"/>
      <c r="F58" s="2"/>
      <c r="G58" s="2"/>
      <c r="H58" s="2"/>
      <c r="I58" s="59" t="s">
        <v>84</v>
      </c>
    </row>
    <row r="59" spans="1:10" s="55" customFormat="1" ht="18.75" x14ac:dyDescent="0.25">
      <c r="A59" s="52"/>
      <c r="B59" s="56" t="s">
        <v>85</v>
      </c>
      <c r="C59" s="54"/>
      <c r="D59" s="54"/>
      <c r="E59" s="2"/>
      <c r="F59" s="2"/>
      <c r="G59" s="2"/>
      <c r="H59" s="2"/>
      <c r="I59" s="2"/>
    </row>
    <row r="60" spans="1:10" ht="18.75" x14ac:dyDescent="0.25">
      <c r="A60" s="38"/>
      <c r="B60" s="39"/>
      <c r="C60" s="40"/>
      <c r="D60" s="40"/>
      <c r="E60" s="41"/>
      <c r="F60" s="41"/>
      <c r="G60" s="41"/>
      <c r="H60" s="41"/>
      <c r="I60" s="41"/>
    </row>
    <row r="61" spans="1:10" ht="15.75" x14ac:dyDescent="0.25">
      <c r="A61" s="38"/>
      <c r="B61" s="42"/>
      <c r="C61" s="43"/>
      <c r="D61" s="43"/>
      <c r="E61" s="44"/>
      <c r="F61" s="44"/>
      <c r="G61" s="44"/>
      <c r="H61" s="44"/>
      <c r="I61" s="44"/>
    </row>
    <row r="62" spans="1:10" x14ac:dyDescent="0.25">
      <c r="A62" s="38"/>
      <c r="B62" s="45"/>
      <c r="C62" s="3"/>
      <c r="D62" s="3"/>
      <c r="E62" s="3"/>
      <c r="F62" s="3"/>
      <c r="G62" s="3"/>
      <c r="H62" s="3"/>
      <c r="I62" s="46"/>
    </row>
    <row r="63" spans="1:10" ht="15.75" hidden="1" x14ac:dyDescent="0.25">
      <c r="A63" s="38"/>
      <c r="B63" s="77"/>
      <c r="D63" s="43">
        <f>(E53*E15+G15*G53+I53*I15)*12</f>
        <v>331269.67632000009</v>
      </c>
      <c r="E63" s="201">
        <f>VLOOKUP($D$11,'Дані до кошт тар 2021 без дис'!$C$7:$BO$240,45,FALSE)</f>
        <v>5.3649000000000004</v>
      </c>
      <c r="F63" s="201">
        <f>VLOOKUP($D$11,'Дані до кошт тар 2021 без дис'!$C$7:$BO$240,3,FALSE)</f>
        <v>2</v>
      </c>
      <c r="G63" s="201">
        <f>VLOOKUP($D$11,'Дані до кошт тар 2021 без дис'!$C$7:$BO$240,48,FALSE)</f>
        <v>6.7120000000000015</v>
      </c>
      <c r="H63" s="201">
        <f>VLOOKUP($D$11,'Дані до кошт тар 2021 без дис'!$C$7:$BO$240,3,FALSE)</f>
        <v>2</v>
      </c>
      <c r="I63" s="60">
        <f>VLOOKUP($D$11,'Дані до кошт тар 2021 без дис'!$C$7:$BO$240,51,FALSE)</f>
        <v>2.4268000000000001</v>
      </c>
    </row>
    <row r="64" spans="1:10" hidden="1" x14ac:dyDescent="0.25">
      <c r="B64" s="78"/>
      <c r="D64" s="1">
        <f>D63-D52</f>
        <v>4.9320000107400119E-2</v>
      </c>
      <c r="E64" s="192">
        <f>E63-E53</f>
        <v>0</v>
      </c>
      <c r="F64" s="192"/>
      <c r="G64" s="192">
        <f>G63-G53</f>
        <v>0</v>
      </c>
      <c r="H64" s="192"/>
      <c r="I64" s="191">
        <f>I63-I53</f>
        <v>0</v>
      </c>
      <c r="J64" s="190"/>
    </row>
    <row r="65" spans="2:9" hidden="1" x14ac:dyDescent="0.25">
      <c r="B65" s="79"/>
    </row>
    <row r="66" spans="2:9" hidden="1" x14ac:dyDescent="0.25">
      <c r="B66" s="79" t="s">
        <v>76</v>
      </c>
      <c r="E66" s="193">
        <f>VLOOKUP($D$11,'Дані до кошт тар 2021 без дис'!$C$7:$BO$240,56,FALSE)</f>
        <v>4.2849000000000004</v>
      </c>
      <c r="F66" s="193">
        <f>VLOOKUP($D$11,'Дані до кошт тар 2021 без дис'!$C$7:$BO$240,3,FALSE)</f>
        <v>2</v>
      </c>
      <c r="G66" s="193">
        <f>VLOOKUP($D$11,'Дані до кошт тар 2021 без дис'!$C$7:$BO$240,57,FALSE)</f>
        <v>5.4811000000000005</v>
      </c>
      <c r="H66" s="193">
        <f>VLOOKUP($D$11,'Дані до кошт тар 2021 без дис'!$C$7:$BO$240,3,FALSE)</f>
        <v>2</v>
      </c>
      <c r="I66" s="61"/>
    </row>
    <row r="67" spans="2:9" hidden="1" x14ac:dyDescent="0.25">
      <c r="B67" s="79" t="s">
        <v>77</v>
      </c>
      <c r="E67" s="194">
        <f>E53/E66</f>
        <v>1.2520478890989288</v>
      </c>
      <c r="F67" s="194"/>
      <c r="G67" s="194">
        <f>G53/G66</f>
        <v>1.2245717100582001</v>
      </c>
      <c r="H67" s="194"/>
      <c r="I67" s="47"/>
    </row>
  </sheetData>
  <mergeCells count="96">
    <mergeCell ref="G53:H53"/>
    <mergeCell ref="G46:H46"/>
    <mergeCell ref="G47:H47"/>
    <mergeCell ref="G48:H48"/>
    <mergeCell ref="G49:H49"/>
    <mergeCell ref="G50:H50"/>
    <mergeCell ref="G43:H43"/>
    <mergeCell ref="G44:H44"/>
    <mergeCell ref="G45:H45"/>
    <mergeCell ref="G51:H51"/>
    <mergeCell ref="G52:H52"/>
    <mergeCell ref="E52:F52"/>
    <mergeCell ref="E53:F53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E47:F47"/>
    <mergeCell ref="E48:F48"/>
    <mergeCell ref="E49:F49"/>
    <mergeCell ref="E50:F50"/>
    <mergeCell ref="E51:F51"/>
    <mergeCell ref="D11:I11"/>
    <mergeCell ref="E28:F28"/>
    <mergeCell ref="G22:H22"/>
    <mergeCell ref="G23:H23"/>
    <mergeCell ref="G24:H24"/>
    <mergeCell ref="G25:H25"/>
    <mergeCell ref="G26:H26"/>
    <mergeCell ref="G27:H27"/>
    <mergeCell ref="G28:H28"/>
    <mergeCell ref="G18:H18"/>
    <mergeCell ref="E18:F18"/>
    <mergeCell ref="E19:F19"/>
    <mergeCell ref="G19:H19"/>
    <mergeCell ref="E20:F20"/>
    <mergeCell ref="G20:H20"/>
    <mergeCell ref="E21:F21"/>
    <mergeCell ref="J11:L14"/>
    <mergeCell ref="A12:I12"/>
    <mergeCell ref="A1:I1"/>
    <mergeCell ref="A55:I55"/>
    <mergeCell ref="A7:I7"/>
    <mergeCell ref="A8:I8"/>
    <mergeCell ref="A10:I10"/>
    <mergeCell ref="E14:F14"/>
    <mergeCell ref="E15:F15"/>
    <mergeCell ref="E16:F16"/>
    <mergeCell ref="E17:F17"/>
    <mergeCell ref="G14:H14"/>
    <mergeCell ref="G15:H15"/>
    <mergeCell ref="G16:H16"/>
    <mergeCell ref="G17:H17"/>
    <mergeCell ref="E26:F26"/>
    <mergeCell ref="E22:F22"/>
    <mergeCell ref="E23:F23"/>
    <mergeCell ref="E24:F24"/>
    <mergeCell ref="G21:H21"/>
    <mergeCell ref="E66:F66"/>
    <mergeCell ref="G66:H66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67:F67"/>
    <mergeCell ref="G67:H67"/>
    <mergeCell ref="E25:F25"/>
    <mergeCell ref="E63:F63"/>
    <mergeCell ref="G63:H63"/>
    <mergeCell ref="G64:H64"/>
    <mergeCell ref="E64:F64"/>
    <mergeCell ref="E27:F27"/>
    <mergeCell ref="E29:F29"/>
    <mergeCell ref="E30:F30"/>
    <mergeCell ref="E31:F31"/>
    <mergeCell ref="E32:F32"/>
    <mergeCell ref="E33:F33"/>
    <mergeCell ref="E34:F34"/>
    <mergeCell ref="E45:F45"/>
    <mergeCell ref="E46:F46"/>
  </mergeCells>
  <pageMargins left="0.31496062992125984" right="0.11811023622047245" top="0.15748031496062992" bottom="0.15748031496062992" header="0.31496062992125984" footer="0.31496062992125984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'Будинки по поверховості'!$D$164:$D$242</xm:f>
          </x14:formula1>
          <xm:sqref>D11:I11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O246"/>
  <sheetViews>
    <sheetView zoomScale="80" zoomScaleNormal="80" workbookViewId="0">
      <pane xSplit="3" ySplit="7" topLeftCell="D233" activePane="bottomRight" state="frozen"/>
      <selection pane="topRight" activeCell="D1" sqref="D1"/>
      <selection pane="bottomLeft" activeCell="A8" sqref="A8"/>
      <selection pane="bottomRight" activeCell="I246" sqref="I246"/>
    </sheetView>
  </sheetViews>
  <sheetFormatPr defaultColWidth="8.85546875" defaultRowHeight="15" x14ac:dyDescent="0.25"/>
  <cols>
    <col min="1" max="2" width="5.5703125" customWidth="1"/>
    <col min="3" max="3" width="34.140625" customWidth="1"/>
    <col min="4" max="4" width="5.7109375" customWidth="1"/>
    <col min="5" max="5" width="5" customWidth="1"/>
    <col min="6" max="7" width="9.140625" customWidth="1"/>
    <col min="8" max="8" width="11.5703125" customWidth="1"/>
    <col min="9" max="10" width="14.7109375" customWidth="1"/>
    <col min="11" max="11" width="13.7109375" customWidth="1"/>
    <col min="12" max="12" width="13.140625" customWidth="1"/>
    <col min="13" max="13" width="2.42578125" customWidth="1"/>
    <col min="14" max="14" width="2" customWidth="1"/>
    <col min="15" max="42" width="8.85546875" customWidth="1"/>
    <col min="43" max="43" width="12.140625" customWidth="1"/>
    <col min="44" max="44" width="13.28515625" customWidth="1"/>
    <col min="45" max="45" width="11.7109375" customWidth="1"/>
    <col min="46" max="46" width="11.42578125" customWidth="1"/>
    <col min="47" max="47" width="18.7109375" customWidth="1"/>
    <col min="48" max="48" width="1.7109375" customWidth="1"/>
    <col min="49" max="49" width="11.42578125" customWidth="1"/>
    <col min="50" max="50" width="17.7109375" customWidth="1"/>
    <col min="51" max="51" width="1.7109375" customWidth="1"/>
    <col min="52" max="52" width="11.7109375" customWidth="1"/>
    <col min="53" max="53" width="19.28515625" customWidth="1"/>
    <col min="55" max="64" width="13.42578125" customWidth="1"/>
    <col min="65" max="67" width="12" customWidth="1"/>
    <col min="69" max="69" width="13.5703125" customWidth="1"/>
    <col min="70" max="70" width="10.28515625" customWidth="1"/>
    <col min="77" max="77" width="10.7109375" customWidth="1"/>
    <col min="78" max="78" width="10.28515625" customWidth="1"/>
    <col min="79" max="79" width="10.7109375" customWidth="1"/>
  </cols>
  <sheetData>
    <row r="1" spans="1:67" ht="23.25" x14ac:dyDescent="0.35">
      <c r="A1" s="103"/>
      <c r="B1" s="103"/>
      <c r="C1" s="104" t="s">
        <v>100</v>
      </c>
      <c r="D1" s="103"/>
      <c r="E1" s="103"/>
      <c r="F1" s="103"/>
      <c r="G1" s="103"/>
      <c r="H1" s="105"/>
      <c r="I1" s="103"/>
      <c r="J1" s="103"/>
      <c r="K1" s="103"/>
      <c r="L1" s="103"/>
      <c r="M1" s="103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7"/>
      <c r="AR1" s="107"/>
      <c r="AS1" s="107"/>
      <c r="AT1" s="106"/>
      <c r="AU1" s="108"/>
      <c r="AV1" s="106"/>
      <c r="AW1" s="109"/>
      <c r="AX1" s="110"/>
      <c r="AY1" s="106"/>
      <c r="AZ1" s="106"/>
      <c r="BA1" s="111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3"/>
      <c r="BO1" s="103"/>
    </row>
    <row r="2" spans="1:67" ht="21" x14ac:dyDescent="0.35">
      <c r="A2" s="103"/>
      <c r="B2" s="103"/>
      <c r="C2" s="112" t="s">
        <v>101</v>
      </c>
      <c r="D2" s="103"/>
      <c r="E2" s="103"/>
      <c r="F2" s="103"/>
      <c r="G2" s="103"/>
      <c r="H2" s="105"/>
      <c r="I2" s="103" t="s">
        <v>102</v>
      </c>
      <c r="J2" s="103"/>
      <c r="K2" s="103"/>
      <c r="L2" s="103"/>
      <c r="M2" s="103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7"/>
      <c r="AR2" s="107"/>
      <c r="AS2" s="107"/>
      <c r="AT2" s="106"/>
      <c r="AU2" s="108"/>
      <c r="AV2" s="106"/>
      <c r="AW2" s="109"/>
      <c r="AX2" s="110"/>
      <c r="AY2" s="106"/>
      <c r="AZ2" s="106"/>
      <c r="BA2" s="111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3"/>
      <c r="BO2" s="103"/>
    </row>
    <row r="3" spans="1:67" ht="18.75" x14ac:dyDescent="0.3">
      <c r="A3" s="103"/>
      <c r="B3" s="103"/>
      <c r="C3" s="112">
        <v>1</v>
      </c>
      <c r="D3" s="103">
        <v>2</v>
      </c>
      <c r="E3" s="112">
        <v>3</v>
      </c>
      <c r="F3" s="103">
        <v>4</v>
      </c>
      <c r="G3" s="112">
        <v>5</v>
      </c>
      <c r="H3" s="103">
        <v>6</v>
      </c>
      <c r="I3" s="112">
        <v>7</v>
      </c>
      <c r="J3" s="103">
        <v>8</v>
      </c>
      <c r="K3" s="112">
        <v>9</v>
      </c>
      <c r="L3" s="103">
        <v>10</v>
      </c>
      <c r="M3" s="112">
        <v>11</v>
      </c>
      <c r="N3" s="103">
        <v>12</v>
      </c>
      <c r="O3" s="112">
        <v>13</v>
      </c>
      <c r="P3" s="103">
        <v>14</v>
      </c>
      <c r="Q3" s="112">
        <v>15</v>
      </c>
      <c r="R3" s="103">
        <v>16</v>
      </c>
      <c r="S3" s="112">
        <v>17</v>
      </c>
      <c r="T3" s="103">
        <v>18</v>
      </c>
      <c r="U3" s="112">
        <v>19</v>
      </c>
      <c r="V3" s="103">
        <v>20</v>
      </c>
      <c r="W3" s="112">
        <v>21</v>
      </c>
      <c r="X3" s="103">
        <v>22</v>
      </c>
      <c r="Y3" s="112">
        <v>23</v>
      </c>
      <c r="Z3" s="103">
        <v>24</v>
      </c>
      <c r="AA3" s="112">
        <v>25</v>
      </c>
      <c r="AB3" s="103">
        <v>26</v>
      </c>
      <c r="AC3" s="112">
        <v>27</v>
      </c>
      <c r="AD3" s="103">
        <v>28</v>
      </c>
      <c r="AE3" s="112">
        <v>29</v>
      </c>
      <c r="AF3" s="103">
        <v>30</v>
      </c>
      <c r="AG3" s="112">
        <v>31</v>
      </c>
      <c r="AH3" s="103">
        <v>32</v>
      </c>
      <c r="AI3" s="112">
        <v>33</v>
      </c>
      <c r="AJ3" s="103">
        <v>34</v>
      </c>
      <c r="AK3" s="112">
        <v>35</v>
      </c>
      <c r="AL3" s="103">
        <v>36</v>
      </c>
      <c r="AM3" s="112">
        <v>37</v>
      </c>
      <c r="AN3" s="103">
        <v>38</v>
      </c>
      <c r="AO3" s="112">
        <v>39</v>
      </c>
      <c r="AP3" s="103">
        <v>40</v>
      </c>
      <c r="AQ3" s="112">
        <v>41</v>
      </c>
      <c r="AR3" s="103">
        <v>42</v>
      </c>
      <c r="AS3" s="112">
        <v>43</v>
      </c>
      <c r="AT3" s="103">
        <v>44</v>
      </c>
      <c r="AU3" s="112">
        <v>45</v>
      </c>
      <c r="AV3" s="103">
        <v>46</v>
      </c>
      <c r="AW3" s="112">
        <v>47</v>
      </c>
      <c r="AX3" s="103">
        <v>48</v>
      </c>
      <c r="AY3" s="112">
        <v>49</v>
      </c>
      <c r="AZ3" s="103">
        <v>50</v>
      </c>
      <c r="BA3" s="112">
        <v>51</v>
      </c>
      <c r="BB3" s="103">
        <v>52</v>
      </c>
      <c r="BC3" s="112">
        <v>53</v>
      </c>
      <c r="BD3" s="103">
        <v>54</v>
      </c>
      <c r="BE3" s="112">
        <v>55</v>
      </c>
      <c r="BF3" s="103">
        <v>56</v>
      </c>
      <c r="BG3" s="112">
        <v>57</v>
      </c>
      <c r="BH3" s="103">
        <v>58</v>
      </c>
      <c r="BI3" s="112">
        <v>59</v>
      </c>
      <c r="BJ3" s="103">
        <v>60</v>
      </c>
      <c r="BK3" s="112">
        <v>61</v>
      </c>
      <c r="BL3" s="103">
        <v>62</v>
      </c>
      <c r="BM3" s="112">
        <v>63</v>
      </c>
      <c r="BN3" s="103">
        <v>64</v>
      </c>
      <c r="BO3" s="112">
        <v>65</v>
      </c>
    </row>
    <row r="4" spans="1:67" ht="21.75" thickBot="1" x14ac:dyDescent="0.4">
      <c r="A4" s="113"/>
      <c r="B4" s="113"/>
      <c r="C4" s="114"/>
      <c r="D4" s="114"/>
      <c r="E4" s="114"/>
      <c r="F4" s="114"/>
      <c r="G4" s="114"/>
      <c r="H4" s="115"/>
      <c r="I4" s="116" t="s">
        <v>103</v>
      </c>
      <c r="J4" s="117" t="s">
        <v>104</v>
      </c>
      <c r="K4" s="114" t="s">
        <v>104</v>
      </c>
      <c r="L4" s="118" t="s">
        <v>105</v>
      </c>
      <c r="M4" s="114"/>
      <c r="N4" s="103"/>
      <c r="O4" s="260" t="s">
        <v>106</v>
      </c>
      <c r="P4" s="261"/>
      <c r="Q4" s="261"/>
      <c r="R4" s="261"/>
      <c r="S4" s="261"/>
      <c r="T4" s="261"/>
      <c r="U4" s="261"/>
      <c r="V4" s="262"/>
      <c r="W4" s="103"/>
      <c r="X4" s="103"/>
      <c r="Y4" s="103"/>
      <c r="Z4" s="103"/>
      <c r="AA4" s="103"/>
      <c r="AB4" s="260" t="s">
        <v>107</v>
      </c>
      <c r="AC4" s="261"/>
      <c r="AD4" s="261"/>
      <c r="AE4" s="261"/>
      <c r="AF4" s="261"/>
      <c r="AG4" s="261"/>
      <c r="AH4" s="262"/>
      <c r="AI4" s="103"/>
      <c r="AJ4" s="103"/>
      <c r="AK4" s="103"/>
      <c r="AL4" s="103"/>
      <c r="AM4" s="103"/>
      <c r="AN4" s="103"/>
      <c r="AO4" s="103"/>
      <c r="AP4" s="103"/>
      <c r="AQ4" s="263" t="s">
        <v>108</v>
      </c>
      <c r="AR4" s="263"/>
      <c r="AS4" s="263"/>
      <c r="AT4" s="103"/>
      <c r="AU4" s="119"/>
      <c r="AV4" s="103"/>
      <c r="AW4" s="120"/>
      <c r="AX4" s="121"/>
      <c r="AY4" s="103"/>
      <c r="AZ4" s="264" t="s">
        <v>109</v>
      </c>
      <c r="BA4" s="264"/>
      <c r="BB4" s="103"/>
      <c r="BC4" s="103"/>
      <c r="BD4" s="103"/>
      <c r="BE4" s="103"/>
      <c r="BF4" s="259" t="s">
        <v>110</v>
      </c>
      <c r="BG4" s="259"/>
      <c r="BH4" s="122"/>
      <c r="BI4" s="259" t="s">
        <v>111</v>
      </c>
      <c r="BJ4" s="259"/>
      <c r="BK4" s="103"/>
      <c r="BL4" s="103"/>
      <c r="BM4" s="103"/>
      <c r="BN4" s="103"/>
      <c r="BO4" s="103"/>
    </row>
    <row r="5" spans="1:67" ht="155.44999999999999" customHeight="1" thickBot="1" x14ac:dyDescent="0.3">
      <c r="A5" s="113"/>
      <c r="B5" s="113"/>
      <c r="C5" s="114" t="s">
        <v>112</v>
      </c>
      <c r="D5" s="114" t="s">
        <v>113</v>
      </c>
      <c r="E5" s="114" t="s">
        <v>114</v>
      </c>
      <c r="F5" s="114" t="s">
        <v>115</v>
      </c>
      <c r="G5" s="114" t="s">
        <v>116</v>
      </c>
      <c r="H5" s="115" t="s">
        <v>117</v>
      </c>
      <c r="I5" s="123" t="s">
        <v>118</v>
      </c>
      <c r="J5" s="124" t="s">
        <v>119</v>
      </c>
      <c r="K5" s="124" t="s">
        <v>120</v>
      </c>
      <c r="L5" s="124" t="s">
        <v>121</v>
      </c>
      <c r="M5" s="125"/>
      <c r="N5" s="103"/>
      <c r="O5" s="126" t="s">
        <v>122</v>
      </c>
      <c r="P5" s="126" t="s">
        <v>123</v>
      </c>
      <c r="Q5" s="126" t="s">
        <v>124</v>
      </c>
      <c r="R5" s="126" t="s">
        <v>125</v>
      </c>
      <c r="S5" s="126" t="s">
        <v>126</v>
      </c>
      <c r="T5" s="126" t="s">
        <v>127</v>
      </c>
      <c r="U5" s="126" t="s">
        <v>128</v>
      </c>
      <c r="V5" s="126" t="s">
        <v>129</v>
      </c>
      <c r="W5" s="126" t="s">
        <v>130</v>
      </c>
      <c r="X5" s="126" t="s">
        <v>131</v>
      </c>
      <c r="Y5" s="126" t="s">
        <v>132</v>
      </c>
      <c r="Z5" s="126" t="s">
        <v>133</v>
      </c>
      <c r="AA5" s="127" t="s">
        <v>134</v>
      </c>
      <c r="AB5" s="126" t="s">
        <v>135</v>
      </c>
      <c r="AC5" s="126" t="s">
        <v>136</v>
      </c>
      <c r="AD5" s="126" t="s">
        <v>137</v>
      </c>
      <c r="AE5" s="126" t="s">
        <v>138</v>
      </c>
      <c r="AF5" s="126" t="s">
        <v>139</v>
      </c>
      <c r="AG5" s="126" t="s">
        <v>140</v>
      </c>
      <c r="AH5" s="126" t="s">
        <v>141</v>
      </c>
      <c r="AI5" s="126" t="s">
        <v>142</v>
      </c>
      <c r="AJ5" s="126" t="s">
        <v>143</v>
      </c>
      <c r="AK5" s="126" t="s">
        <v>144</v>
      </c>
      <c r="AL5" s="126" t="s">
        <v>145</v>
      </c>
      <c r="AM5" s="126" t="s">
        <v>58</v>
      </c>
      <c r="AN5" s="126" t="s">
        <v>60</v>
      </c>
      <c r="AO5" s="126" t="s">
        <v>146</v>
      </c>
      <c r="AP5" s="126" t="s">
        <v>147</v>
      </c>
      <c r="AQ5" s="128" t="s">
        <v>148</v>
      </c>
      <c r="AR5" s="128" t="s">
        <v>149</v>
      </c>
      <c r="AS5" s="128" t="s">
        <v>150</v>
      </c>
      <c r="AT5" s="129" t="s">
        <v>151</v>
      </c>
      <c r="AU5" s="130" t="s">
        <v>152</v>
      </c>
      <c r="AV5" s="131"/>
      <c r="AW5" s="132" t="s">
        <v>153</v>
      </c>
      <c r="AX5" s="133" t="s">
        <v>154</v>
      </c>
      <c r="AY5" s="131"/>
      <c r="AZ5" s="134" t="s">
        <v>155</v>
      </c>
      <c r="BA5" s="135" t="s">
        <v>156</v>
      </c>
      <c r="BB5" s="131"/>
      <c r="BC5" s="136" t="s">
        <v>157</v>
      </c>
      <c r="BD5" s="136" t="s">
        <v>158</v>
      </c>
      <c r="BE5" s="137"/>
      <c r="BF5" s="138" t="s">
        <v>159</v>
      </c>
      <c r="BG5" s="138" t="s">
        <v>160</v>
      </c>
      <c r="BH5" s="139"/>
      <c r="BI5" s="138" t="s">
        <v>161</v>
      </c>
      <c r="BJ5" s="138" t="s">
        <v>162</v>
      </c>
      <c r="BK5" s="137"/>
      <c r="BL5" s="137"/>
      <c r="BM5" s="103"/>
      <c r="BN5" s="103"/>
      <c r="BO5" s="103"/>
    </row>
    <row r="6" spans="1:67" ht="15.75" x14ac:dyDescent="0.25">
      <c r="A6" s="113"/>
      <c r="B6" s="113"/>
      <c r="C6" s="114"/>
      <c r="D6" s="114"/>
      <c r="E6" s="114"/>
      <c r="F6" s="114"/>
      <c r="G6" s="114"/>
      <c r="H6" s="115"/>
      <c r="I6" s="140"/>
      <c r="J6" s="140"/>
      <c r="K6" s="140"/>
      <c r="L6" s="140"/>
      <c r="M6" s="125"/>
      <c r="N6" s="103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8"/>
      <c r="AR6" s="128"/>
      <c r="AS6" s="128"/>
      <c r="AT6" s="129"/>
      <c r="AU6" s="141"/>
      <c r="AV6" s="131"/>
      <c r="AW6" s="132"/>
      <c r="AX6" s="141"/>
      <c r="AY6" s="131"/>
      <c r="AZ6" s="134"/>
      <c r="BA6" s="141"/>
      <c r="BB6" s="131"/>
      <c r="BC6" s="136"/>
      <c r="BD6" s="136"/>
      <c r="BE6" s="137"/>
      <c r="BF6" s="137"/>
      <c r="BG6" s="137"/>
      <c r="BH6" s="137"/>
      <c r="BI6" s="137"/>
      <c r="BJ6" s="137"/>
      <c r="BK6" s="137"/>
      <c r="BL6" s="137"/>
      <c r="BM6" s="103"/>
      <c r="BN6" s="103"/>
      <c r="BO6" s="103"/>
    </row>
    <row r="7" spans="1:67" ht="21" x14ac:dyDescent="0.35">
      <c r="A7" s="142">
        <f>[1]ХАРАКТЕРИСТИКА!A31</f>
        <v>20</v>
      </c>
      <c r="B7" s="142">
        <v>1</v>
      </c>
      <c r="C7" s="143" t="s">
        <v>163</v>
      </c>
      <c r="D7" s="144">
        <v>1</v>
      </c>
      <c r="E7" s="144">
        <v>0</v>
      </c>
      <c r="F7" s="145" t="s">
        <v>164</v>
      </c>
      <c r="G7" s="145" t="s">
        <v>97</v>
      </c>
      <c r="H7" s="146">
        <f>I7+J7+K7+L7</f>
        <v>152.30000000000001</v>
      </c>
      <c r="I7" s="147">
        <v>152.30000000000001</v>
      </c>
      <c r="J7" s="147"/>
      <c r="K7" s="147">
        <v>0</v>
      </c>
      <c r="L7" s="148">
        <v>0</v>
      </c>
      <c r="M7" s="147"/>
      <c r="N7" s="103"/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4.8099999999999997E-2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0.72660000000000002</v>
      </c>
      <c r="AB7" s="149">
        <v>0</v>
      </c>
      <c r="AC7" s="149">
        <v>0</v>
      </c>
      <c r="AD7" s="149">
        <v>0</v>
      </c>
      <c r="AE7" s="149">
        <v>0</v>
      </c>
      <c r="AF7" s="149">
        <v>0</v>
      </c>
      <c r="AG7" s="149">
        <v>0</v>
      </c>
      <c r="AH7" s="149">
        <v>0</v>
      </c>
      <c r="AI7" s="149">
        <v>0</v>
      </c>
      <c r="AJ7" s="149">
        <v>0</v>
      </c>
      <c r="AK7" s="149">
        <v>0</v>
      </c>
      <c r="AL7" s="149">
        <v>0</v>
      </c>
      <c r="AM7" s="149">
        <v>0</v>
      </c>
      <c r="AN7" s="149">
        <v>0</v>
      </c>
      <c r="AO7" s="149">
        <v>0</v>
      </c>
      <c r="AP7" s="149">
        <v>0</v>
      </c>
      <c r="AQ7" s="150">
        <f>O7+P7+Q7+R7+S7+T7+U7+V7+X7+Y7+Z7+AA7+AB7+AC7+AD7+AE7+AF7+AG7+AH7+AI7+AJ7+AK7+AL7+AM7+AN7+AO7</f>
        <v>0.77470000000000006</v>
      </c>
      <c r="AR7" s="150">
        <f>AQ7+AP7+W7</f>
        <v>0.77470000000000006</v>
      </c>
      <c r="AS7" s="150">
        <f>O7+P7+Q7+R7+S7+T7+U7+V7+Y7+Z7+AA7+AB7+AC7+AD7+AE7+AF7+AG7+AH7+AI7+AM7+AN7</f>
        <v>0.77470000000000006</v>
      </c>
      <c r="AT7" s="151">
        <v>1.9400000000000001E-2</v>
      </c>
      <c r="AU7" s="152">
        <f t="shared" ref="AU7:AU70" si="0">AQ7+AT7</f>
        <v>0.79410000000000003</v>
      </c>
      <c r="AV7" s="131"/>
      <c r="AW7" s="153"/>
      <c r="AX7" s="152"/>
      <c r="AY7" s="131"/>
      <c r="AZ7" s="154"/>
      <c r="BA7" s="152"/>
      <c r="BB7" s="131"/>
      <c r="BC7" s="155">
        <f>ROUND(AU7*I7+AU7*J7+K7*AX7+BA7*L7,2)</f>
        <v>120.94</v>
      </c>
      <c r="BD7" s="155">
        <f>BC7*12</f>
        <v>1451.28</v>
      </c>
      <c r="BE7" s="156"/>
      <c r="BF7" s="157">
        <v>0.63529999999999998</v>
      </c>
      <c r="BG7" s="157">
        <v>0.63529999999999998</v>
      </c>
      <c r="BH7" s="156"/>
      <c r="BI7" s="158">
        <f>AU7/BF7</f>
        <v>1.2499606485125139</v>
      </c>
      <c r="BJ7" s="158">
        <f>AX7/BG7</f>
        <v>0</v>
      </c>
      <c r="BK7" s="156"/>
      <c r="BL7" s="156"/>
      <c r="BM7" s="103">
        <f>AA7*H7</f>
        <v>110.66118000000002</v>
      </c>
      <c r="BN7" s="103">
        <f>(AB7+AC7+AD7+AE7+AF7+AG7+AH7)*H7</f>
        <v>0</v>
      </c>
      <c r="BO7" s="103">
        <f>BM7+BN7</f>
        <v>110.66118000000002</v>
      </c>
    </row>
    <row r="8" spans="1:67" ht="21" x14ac:dyDescent="0.35">
      <c r="A8" s="142">
        <f>[1]ХАРАКТЕРИСТИКА!A160</f>
        <v>149</v>
      </c>
      <c r="B8" s="142">
        <v>2</v>
      </c>
      <c r="C8" s="143" t="s">
        <v>165</v>
      </c>
      <c r="D8" s="144">
        <v>1</v>
      </c>
      <c r="E8" s="144">
        <v>0</v>
      </c>
      <c r="F8" s="145" t="s">
        <v>166</v>
      </c>
      <c r="G8" s="145" t="s">
        <v>97</v>
      </c>
      <c r="H8" s="146">
        <f t="shared" ref="H8:H71" si="1">I8+J8+K8+L8</f>
        <v>63.2</v>
      </c>
      <c r="I8" s="147">
        <v>63.2</v>
      </c>
      <c r="J8" s="147"/>
      <c r="K8" s="147">
        <v>0</v>
      </c>
      <c r="L8" s="148">
        <v>0</v>
      </c>
      <c r="M8" s="147"/>
      <c r="N8" s="103"/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4.8099999999999997E-2</v>
      </c>
      <c r="V8" s="149">
        <v>0</v>
      </c>
      <c r="W8" s="149">
        <v>0</v>
      </c>
      <c r="X8" s="149">
        <v>0</v>
      </c>
      <c r="Y8" s="149">
        <v>0.68530000000000002</v>
      </c>
      <c r="Z8" s="149">
        <v>0</v>
      </c>
      <c r="AA8" s="149">
        <v>0.27100000000000002</v>
      </c>
      <c r="AB8" s="149">
        <v>0</v>
      </c>
      <c r="AC8" s="149">
        <v>0</v>
      </c>
      <c r="AD8" s="149">
        <v>0</v>
      </c>
      <c r="AE8" s="149">
        <v>0</v>
      </c>
      <c r="AF8" s="149">
        <v>0</v>
      </c>
      <c r="AG8" s="149">
        <v>0</v>
      </c>
      <c r="AH8" s="149">
        <v>0</v>
      </c>
      <c r="AI8" s="149">
        <v>0</v>
      </c>
      <c r="AJ8" s="149">
        <v>0</v>
      </c>
      <c r="AK8" s="149">
        <v>0</v>
      </c>
      <c r="AL8" s="149">
        <v>0</v>
      </c>
      <c r="AM8" s="149">
        <v>0</v>
      </c>
      <c r="AN8" s="149">
        <v>0</v>
      </c>
      <c r="AO8" s="149">
        <v>0</v>
      </c>
      <c r="AP8" s="149">
        <v>0</v>
      </c>
      <c r="AQ8" s="150">
        <f t="shared" ref="AQ8:AQ71" si="2">O8+P8+Q8+R8+S8+T8+U8+V8+X8+Y8+Z8+AA8+AB8+AC8+AD8+AE8+AF8+AG8+AH8+AI8+AJ8+AK8+AL8+AM8+AN8+AO8</f>
        <v>1.0044</v>
      </c>
      <c r="AR8" s="150">
        <f t="shared" ref="AR8:AR71" si="3">AQ8+AP8+W8</f>
        <v>1.0044</v>
      </c>
      <c r="AS8" s="150">
        <f t="shared" ref="AS8:AS71" si="4">O8+P8+Q8+R8+S8+T8+U8+V8+Y8+Z8+AA8+AB8+AC8+AD8+AE8+AF8+AG8+AH8+AI8+AM8+AN8</f>
        <v>1.0044</v>
      </c>
      <c r="AT8" s="151">
        <v>2.5100000000000001E-2</v>
      </c>
      <c r="AU8" s="152">
        <f t="shared" si="0"/>
        <v>1.0294999999999999</v>
      </c>
      <c r="AV8" s="131"/>
      <c r="AW8" s="153"/>
      <c r="AX8" s="152"/>
      <c r="AY8" s="131"/>
      <c r="AZ8" s="154"/>
      <c r="BA8" s="152"/>
      <c r="BB8" s="131"/>
      <c r="BC8" s="155">
        <f t="shared" ref="BC8:BC71" si="5">ROUND(AU8*I8+AU8*J8+K8*AX8+BA8*L8,2)</f>
        <v>65.06</v>
      </c>
      <c r="BD8" s="155">
        <f t="shared" ref="BD8:BD71" si="6">BC8*12</f>
        <v>780.72</v>
      </c>
      <c r="BE8" s="156"/>
      <c r="BF8" s="157">
        <v>0.8236</v>
      </c>
      <c r="BG8" s="157">
        <v>0.8236</v>
      </c>
      <c r="BH8" s="156"/>
      <c r="BI8" s="158">
        <f t="shared" ref="BI8:BI71" si="7">AU8/BF8</f>
        <v>1.2499999999999998</v>
      </c>
      <c r="BJ8" s="158">
        <f t="shared" ref="BJ8:BJ71" si="8">AX8/BG8</f>
        <v>0</v>
      </c>
      <c r="BK8" s="156"/>
      <c r="BL8" s="156"/>
      <c r="BM8" s="103">
        <f t="shared" ref="BM8:BM71" si="9">AA8*H8</f>
        <v>17.127200000000002</v>
      </c>
      <c r="BN8" s="103">
        <f t="shared" ref="BN8:BN71" si="10">(AB8+AC8+AD8+AE8+AF8+AG8+AH8)*H8</f>
        <v>0</v>
      </c>
      <c r="BO8" s="103">
        <f t="shared" ref="BO8:BO71" si="11">BM8+BN8</f>
        <v>17.127200000000002</v>
      </c>
    </row>
    <row r="9" spans="1:67" ht="21" x14ac:dyDescent="0.35">
      <c r="A9" s="142">
        <f>[1]ХАРАКТЕРИСТИКА!A208</f>
        <v>197</v>
      </c>
      <c r="B9" s="142">
        <v>3</v>
      </c>
      <c r="C9" s="143" t="s">
        <v>167</v>
      </c>
      <c r="D9" s="144">
        <v>1</v>
      </c>
      <c r="E9" s="144">
        <v>0</v>
      </c>
      <c r="F9" s="145" t="s">
        <v>168</v>
      </c>
      <c r="G9" s="145" t="s">
        <v>97</v>
      </c>
      <c r="H9" s="146">
        <f t="shared" si="1"/>
        <v>171.1</v>
      </c>
      <c r="I9" s="147">
        <v>171.1</v>
      </c>
      <c r="J9" s="147"/>
      <c r="K9" s="147">
        <v>0</v>
      </c>
      <c r="L9" s="148">
        <v>0</v>
      </c>
      <c r="M9" s="147"/>
      <c r="N9" s="103"/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4.8099999999999997E-2</v>
      </c>
      <c r="V9" s="149">
        <v>0</v>
      </c>
      <c r="W9" s="149">
        <v>0</v>
      </c>
      <c r="X9" s="149">
        <v>0</v>
      </c>
      <c r="Y9" s="149">
        <v>0.22500000000000001</v>
      </c>
      <c r="Z9" s="149">
        <v>0</v>
      </c>
      <c r="AA9" s="149">
        <v>0.98180000000000001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49">
        <v>0</v>
      </c>
      <c r="AH9" s="149">
        <v>0</v>
      </c>
      <c r="AI9" s="149">
        <v>0</v>
      </c>
      <c r="AJ9" s="149">
        <v>0</v>
      </c>
      <c r="AK9" s="149">
        <v>0</v>
      </c>
      <c r="AL9" s="149">
        <v>0</v>
      </c>
      <c r="AM9" s="149">
        <v>0</v>
      </c>
      <c r="AN9" s="149">
        <v>0</v>
      </c>
      <c r="AO9" s="149">
        <v>0</v>
      </c>
      <c r="AP9" s="149">
        <v>0</v>
      </c>
      <c r="AQ9" s="150">
        <f t="shared" si="2"/>
        <v>1.2549000000000001</v>
      </c>
      <c r="AR9" s="150">
        <f t="shared" si="3"/>
        <v>1.2549000000000001</v>
      </c>
      <c r="AS9" s="150">
        <f t="shared" si="4"/>
        <v>1.2549000000000001</v>
      </c>
      <c r="AT9" s="151">
        <v>3.1399999999999997E-2</v>
      </c>
      <c r="AU9" s="152">
        <f t="shared" si="0"/>
        <v>1.2863000000000002</v>
      </c>
      <c r="AV9" s="131"/>
      <c r="AW9" s="153"/>
      <c r="AX9" s="152"/>
      <c r="AY9" s="131"/>
      <c r="AZ9" s="154"/>
      <c r="BA9" s="152"/>
      <c r="BB9" s="131"/>
      <c r="BC9" s="155">
        <f t="shared" si="5"/>
        <v>220.09</v>
      </c>
      <c r="BD9" s="155">
        <f t="shared" si="6"/>
        <v>2641.08</v>
      </c>
      <c r="BE9" s="156"/>
      <c r="BF9" s="159">
        <v>1.0289999999999999</v>
      </c>
      <c r="BG9" s="157">
        <v>1.0289999999999999</v>
      </c>
      <c r="BH9" s="156"/>
      <c r="BI9" s="158">
        <f t="shared" si="7"/>
        <v>1.2500485908649177</v>
      </c>
      <c r="BJ9" s="158">
        <f t="shared" si="8"/>
        <v>0</v>
      </c>
      <c r="BK9" s="156"/>
      <c r="BL9" s="156"/>
      <c r="BM9" s="103">
        <f t="shared" si="9"/>
        <v>167.98597999999998</v>
      </c>
      <c r="BN9" s="103">
        <f t="shared" si="10"/>
        <v>0</v>
      </c>
      <c r="BO9" s="103">
        <f t="shared" si="11"/>
        <v>167.98597999999998</v>
      </c>
    </row>
    <row r="10" spans="1:67" ht="21" x14ac:dyDescent="0.35">
      <c r="A10" s="142">
        <f>[1]ХАРАКТЕРИСТИКА!A20</f>
        <v>9</v>
      </c>
      <c r="B10" s="142">
        <v>4</v>
      </c>
      <c r="C10" s="143" t="s">
        <v>169</v>
      </c>
      <c r="D10" s="144">
        <v>2</v>
      </c>
      <c r="E10" s="144">
        <v>2</v>
      </c>
      <c r="F10" s="145" t="s">
        <v>170</v>
      </c>
      <c r="G10" s="145" t="s">
        <v>171</v>
      </c>
      <c r="H10" s="146">
        <f t="shared" si="1"/>
        <v>635.1</v>
      </c>
      <c r="I10" s="147">
        <v>404.90000000000003</v>
      </c>
      <c r="J10" s="147"/>
      <c r="K10" s="147">
        <v>0</v>
      </c>
      <c r="L10" s="148">
        <v>230.2</v>
      </c>
      <c r="M10" s="147"/>
      <c r="N10" s="103"/>
      <c r="O10" s="149">
        <v>0.25340000000000001</v>
      </c>
      <c r="P10" s="149">
        <v>0.28160000000000002</v>
      </c>
      <c r="Q10" s="149">
        <v>0</v>
      </c>
      <c r="R10" s="149">
        <v>0</v>
      </c>
      <c r="S10" s="149">
        <v>0</v>
      </c>
      <c r="T10" s="149">
        <v>0.1706</v>
      </c>
      <c r="U10" s="149">
        <v>4.8099999999999997E-2</v>
      </c>
      <c r="V10" s="149">
        <v>0.3337</v>
      </c>
      <c r="W10" s="149">
        <v>0</v>
      </c>
      <c r="X10" s="149">
        <v>0</v>
      </c>
      <c r="Y10" s="149">
        <v>0.36370000000000002</v>
      </c>
      <c r="Z10" s="149">
        <v>0</v>
      </c>
      <c r="AA10" s="149">
        <v>0.5948</v>
      </c>
      <c r="AB10" s="149">
        <v>0.1651</v>
      </c>
      <c r="AC10" s="149">
        <v>0.36770000000000003</v>
      </c>
      <c r="AD10" s="149">
        <v>0</v>
      </c>
      <c r="AE10" s="149">
        <v>0</v>
      </c>
      <c r="AF10" s="149">
        <v>0</v>
      </c>
      <c r="AG10" s="149">
        <v>3.1099999999999999E-2</v>
      </c>
      <c r="AH10" s="149">
        <v>1.2200000000000001E-2</v>
      </c>
      <c r="AI10" s="149">
        <v>0</v>
      </c>
      <c r="AJ10" s="149">
        <v>1.6778</v>
      </c>
      <c r="AK10" s="149">
        <v>0.85740000000000005</v>
      </c>
      <c r="AL10" s="149">
        <v>0.42949999999999999</v>
      </c>
      <c r="AM10" s="149">
        <v>0</v>
      </c>
      <c r="AN10" s="149">
        <v>0</v>
      </c>
      <c r="AO10" s="149">
        <v>0.29470000000000002</v>
      </c>
      <c r="AP10" s="149">
        <v>0</v>
      </c>
      <c r="AQ10" s="150">
        <f t="shared" si="2"/>
        <v>5.8814000000000002</v>
      </c>
      <c r="AR10" s="150">
        <f t="shared" si="3"/>
        <v>5.8814000000000002</v>
      </c>
      <c r="AS10" s="150">
        <f t="shared" si="4"/>
        <v>2.6220000000000003</v>
      </c>
      <c r="AT10" s="151">
        <v>0.14699999999999999</v>
      </c>
      <c r="AU10" s="152">
        <f t="shared" si="0"/>
        <v>6.0284000000000004</v>
      </c>
      <c r="AV10" s="131"/>
      <c r="AW10" s="153"/>
      <c r="AX10" s="152"/>
      <c r="AY10" s="131"/>
      <c r="AZ10" s="151">
        <f>ROUND(AS10*0.025,4)</f>
        <v>6.5600000000000006E-2</v>
      </c>
      <c r="BA10" s="160">
        <f t="shared" ref="BA10:BA73" si="12">AZ10+AS10</f>
        <v>2.6876000000000002</v>
      </c>
      <c r="BB10" s="131"/>
      <c r="BC10" s="155">
        <f t="shared" si="5"/>
        <v>3059.58</v>
      </c>
      <c r="BD10" s="155">
        <f t="shared" si="6"/>
        <v>36714.959999999999</v>
      </c>
      <c r="BE10" s="156"/>
      <c r="BF10" s="157">
        <v>4.8227000000000002</v>
      </c>
      <c r="BG10" s="157">
        <v>4.8227000000000002</v>
      </c>
      <c r="BH10" s="156"/>
      <c r="BI10" s="158">
        <f t="shared" si="7"/>
        <v>1.2500051838181931</v>
      </c>
      <c r="BJ10" s="158">
        <f t="shared" si="8"/>
        <v>0</v>
      </c>
      <c r="BK10" s="156">
        <v>6.5600000000000006E-2</v>
      </c>
      <c r="BL10" s="161">
        <f>BK10-AZ10</f>
        <v>0</v>
      </c>
      <c r="BM10" s="103">
        <f t="shared" si="9"/>
        <v>377.75747999999999</v>
      </c>
      <c r="BN10" s="103">
        <f t="shared" si="10"/>
        <v>365.88111000000004</v>
      </c>
      <c r="BO10" s="103">
        <f t="shared" si="11"/>
        <v>743.63859000000002</v>
      </c>
    </row>
    <row r="11" spans="1:67" ht="21" x14ac:dyDescent="0.35">
      <c r="A11" s="142">
        <f>[1]ХАРАКТЕРИСТИКА!A25</f>
        <v>14</v>
      </c>
      <c r="B11" s="142">
        <v>5</v>
      </c>
      <c r="C11" s="143" t="s">
        <v>172</v>
      </c>
      <c r="D11" s="144">
        <v>2</v>
      </c>
      <c r="E11" s="144">
        <v>3</v>
      </c>
      <c r="F11" s="145" t="s">
        <v>173</v>
      </c>
      <c r="G11" s="145" t="s">
        <v>97</v>
      </c>
      <c r="H11" s="146">
        <f t="shared" si="1"/>
        <v>928.1</v>
      </c>
      <c r="I11" s="147">
        <v>928.1</v>
      </c>
      <c r="J11" s="147"/>
      <c r="K11" s="147">
        <v>0</v>
      </c>
      <c r="L11" s="148">
        <v>0</v>
      </c>
      <c r="M11" s="147"/>
      <c r="N11" s="103"/>
      <c r="O11" s="149">
        <v>0.14860000000000001</v>
      </c>
      <c r="P11" s="149">
        <v>0.1666</v>
      </c>
      <c r="Q11" s="149">
        <v>0.24010000000000001</v>
      </c>
      <c r="R11" s="149">
        <v>4.2000000000000003E-2</v>
      </c>
      <c r="S11" s="149">
        <v>0</v>
      </c>
      <c r="T11" s="149">
        <v>0.25430000000000003</v>
      </c>
      <c r="U11" s="149">
        <v>4.8099999999999997E-2</v>
      </c>
      <c r="V11" s="149">
        <v>0.3458</v>
      </c>
      <c r="W11" s="149">
        <v>0</v>
      </c>
      <c r="X11" s="149">
        <v>0</v>
      </c>
      <c r="Y11" s="149">
        <v>8.3000000000000004E-2</v>
      </c>
      <c r="Z11" s="149">
        <v>0</v>
      </c>
      <c r="AA11" s="149">
        <v>1.014</v>
      </c>
      <c r="AB11" s="149">
        <v>9.7900000000000001E-2</v>
      </c>
      <c r="AC11" s="149">
        <v>0.21759999999999999</v>
      </c>
      <c r="AD11" s="149">
        <v>2.3800000000000002E-2</v>
      </c>
      <c r="AE11" s="149">
        <v>5.8500000000000003E-2</v>
      </c>
      <c r="AF11" s="149">
        <v>0</v>
      </c>
      <c r="AG11" s="149">
        <v>5.0599999999999999E-2</v>
      </c>
      <c r="AH11" s="149">
        <v>1.43E-2</v>
      </c>
      <c r="AI11" s="149">
        <v>0</v>
      </c>
      <c r="AJ11" s="149">
        <v>1.3584000000000001</v>
      </c>
      <c r="AK11" s="149">
        <v>0.73319999999999996</v>
      </c>
      <c r="AL11" s="149">
        <v>0.44640000000000002</v>
      </c>
      <c r="AM11" s="149">
        <v>0.13320000000000001</v>
      </c>
      <c r="AN11" s="149">
        <v>1.8499999999999999E-2</v>
      </c>
      <c r="AO11" s="149">
        <v>0.309</v>
      </c>
      <c r="AP11" s="149">
        <v>0</v>
      </c>
      <c r="AQ11" s="150">
        <f t="shared" si="2"/>
        <v>5.8039000000000014</v>
      </c>
      <c r="AR11" s="150">
        <f t="shared" si="3"/>
        <v>5.8039000000000014</v>
      </c>
      <c r="AS11" s="150">
        <f t="shared" si="4"/>
        <v>2.9569000000000005</v>
      </c>
      <c r="AT11" s="151">
        <v>0.14510000000000001</v>
      </c>
      <c r="AU11" s="152">
        <f t="shared" si="0"/>
        <v>5.9490000000000016</v>
      </c>
      <c r="AV11" s="131"/>
      <c r="AW11" s="153"/>
      <c r="AX11" s="152"/>
      <c r="AY11" s="131"/>
      <c r="AZ11" s="151">
        <f t="shared" ref="AZ11:AZ74" si="13">ROUND(AS11*0.025,4)</f>
        <v>7.3899999999999993E-2</v>
      </c>
      <c r="BA11" s="160">
        <f t="shared" si="12"/>
        <v>3.0308000000000006</v>
      </c>
      <c r="BB11" s="131"/>
      <c r="BC11" s="155">
        <f t="shared" si="5"/>
        <v>5521.27</v>
      </c>
      <c r="BD11" s="155">
        <f t="shared" si="6"/>
        <v>66255.240000000005</v>
      </c>
      <c r="BE11" s="156"/>
      <c r="BF11" s="157">
        <v>4.7591999999999999</v>
      </c>
      <c r="BG11" s="157">
        <v>4.7591999999999999</v>
      </c>
      <c r="BH11" s="156"/>
      <c r="BI11" s="158">
        <f t="shared" si="7"/>
        <v>1.2500000000000004</v>
      </c>
      <c r="BJ11" s="158">
        <f t="shared" si="8"/>
        <v>0</v>
      </c>
      <c r="BK11" s="156">
        <v>7.3899999999999993E-2</v>
      </c>
      <c r="BL11" s="161">
        <f t="shared" ref="BL11:BL74" si="14">BK11-AZ11</f>
        <v>0</v>
      </c>
      <c r="BM11" s="103">
        <f t="shared" si="9"/>
        <v>941.09340000000009</v>
      </c>
      <c r="BN11" s="103">
        <f t="shared" si="10"/>
        <v>429.43186999999995</v>
      </c>
      <c r="BO11" s="103">
        <f t="shared" si="11"/>
        <v>1370.5252700000001</v>
      </c>
    </row>
    <row r="12" spans="1:67" ht="21" x14ac:dyDescent="0.35">
      <c r="A12" s="142">
        <f>[1]ХАРАКТЕРИСТИКА!A27</f>
        <v>16</v>
      </c>
      <c r="B12" s="142">
        <v>6</v>
      </c>
      <c r="C12" s="143" t="s">
        <v>174</v>
      </c>
      <c r="D12" s="144">
        <v>2</v>
      </c>
      <c r="E12" s="144">
        <v>1</v>
      </c>
      <c r="F12" s="145" t="s">
        <v>175</v>
      </c>
      <c r="G12" s="145" t="s">
        <v>97</v>
      </c>
      <c r="H12" s="146">
        <f t="shared" si="1"/>
        <v>880.78</v>
      </c>
      <c r="I12" s="147">
        <v>880.78</v>
      </c>
      <c r="J12" s="147"/>
      <c r="K12" s="147">
        <v>0</v>
      </c>
      <c r="L12" s="148">
        <v>0</v>
      </c>
      <c r="M12" s="147"/>
      <c r="N12" s="103"/>
      <c r="O12" s="149">
        <v>0.28910000000000002</v>
      </c>
      <c r="P12" s="149">
        <v>0.21999999999999997</v>
      </c>
      <c r="Q12" s="149">
        <v>0.21640000000000001</v>
      </c>
      <c r="R12" s="149">
        <v>0</v>
      </c>
      <c r="S12" s="149">
        <v>0</v>
      </c>
      <c r="T12" s="149">
        <v>7.6200000000000004E-2</v>
      </c>
      <c r="U12" s="149">
        <v>4.8099999999999997E-2</v>
      </c>
      <c r="V12" s="149">
        <v>0.33839999999999998</v>
      </c>
      <c r="W12" s="149">
        <v>0</v>
      </c>
      <c r="X12" s="149">
        <v>0</v>
      </c>
      <c r="Y12" s="149">
        <v>1.6400000000000001E-2</v>
      </c>
      <c r="Z12" s="149">
        <v>0</v>
      </c>
      <c r="AA12" s="149">
        <v>0.71299999999999997</v>
      </c>
      <c r="AB12" s="149">
        <v>0.18959999999999999</v>
      </c>
      <c r="AC12" s="149">
        <v>0.36549999999999999</v>
      </c>
      <c r="AD12" s="149">
        <v>2.1999999999999999E-2</v>
      </c>
      <c r="AE12" s="149">
        <v>0</v>
      </c>
      <c r="AF12" s="149">
        <v>0</v>
      </c>
      <c r="AG12" s="149">
        <v>8.8000000000000005E-3</v>
      </c>
      <c r="AH12" s="149">
        <v>1.2200000000000001E-2</v>
      </c>
      <c r="AI12" s="149">
        <v>0</v>
      </c>
      <c r="AJ12" s="149">
        <v>1.6123000000000001</v>
      </c>
      <c r="AK12" s="149">
        <v>0.43919999999999998</v>
      </c>
      <c r="AL12" s="149">
        <v>0.37009999999999998</v>
      </c>
      <c r="AM12" s="149">
        <v>0</v>
      </c>
      <c r="AN12" s="149">
        <v>0</v>
      </c>
      <c r="AO12" s="149">
        <v>0.9506</v>
      </c>
      <c r="AP12" s="149">
        <v>0</v>
      </c>
      <c r="AQ12" s="150">
        <f t="shared" si="2"/>
        <v>5.8878999999999992</v>
      </c>
      <c r="AR12" s="150">
        <f t="shared" si="3"/>
        <v>5.8878999999999992</v>
      </c>
      <c r="AS12" s="150">
        <f t="shared" si="4"/>
        <v>2.5156999999999998</v>
      </c>
      <c r="AT12" s="151">
        <v>0.1472</v>
      </c>
      <c r="AU12" s="152">
        <f t="shared" si="0"/>
        <v>6.035099999999999</v>
      </c>
      <c r="AV12" s="131"/>
      <c r="AW12" s="153"/>
      <c r="AX12" s="152"/>
      <c r="AY12" s="131"/>
      <c r="AZ12" s="151">
        <f t="shared" si="13"/>
        <v>6.2899999999999998E-2</v>
      </c>
      <c r="BA12" s="160">
        <f t="shared" si="12"/>
        <v>2.5785999999999998</v>
      </c>
      <c r="BB12" s="131"/>
      <c r="BC12" s="155">
        <f t="shared" si="5"/>
        <v>5315.6</v>
      </c>
      <c r="BD12" s="155">
        <f t="shared" si="6"/>
        <v>63787.200000000004</v>
      </c>
      <c r="BE12" s="156"/>
      <c r="BF12" s="157">
        <v>4.8281000000000001</v>
      </c>
      <c r="BG12" s="157">
        <v>4.8281000000000001</v>
      </c>
      <c r="BH12" s="156"/>
      <c r="BI12" s="158">
        <f t="shared" si="7"/>
        <v>1.2499948219796606</v>
      </c>
      <c r="BJ12" s="158">
        <f t="shared" si="8"/>
        <v>0</v>
      </c>
      <c r="BK12" s="156">
        <v>6.2899999999999998E-2</v>
      </c>
      <c r="BL12" s="161">
        <f t="shared" si="14"/>
        <v>0</v>
      </c>
      <c r="BM12" s="103">
        <f t="shared" si="9"/>
        <v>627.99613999999997</v>
      </c>
      <c r="BN12" s="103">
        <f t="shared" si="10"/>
        <v>526.79451799999993</v>
      </c>
      <c r="BO12" s="103">
        <f t="shared" si="11"/>
        <v>1154.7906579999999</v>
      </c>
    </row>
    <row r="13" spans="1:67" ht="21" x14ac:dyDescent="0.35">
      <c r="A13" s="142">
        <f>[1]ХАРАКТЕРИСТИКА!A28</f>
        <v>17</v>
      </c>
      <c r="B13" s="142">
        <v>7</v>
      </c>
      <c r="C13" s="143" t="s">
        <v>176</v>
      </c>
      <c r="D13" s="144">
        <v>2</v>
      </c>
      <c r="E13" s="144">
        <v>2</v>
      </c>
      <c r="F13" s="145" t="s">
        <v>177</v>
      </c>
      <c r="G13" s="145" t="s">
        <v>97</v>
      </c>
      <c r="H13" s="146">
        <f t="shared" si="1"/>
        <v>625.79999999999995</v>
      </c>
      <c r="I13" s="147">
        <v>625.79999999999995</v>
      </c>
      <c r="J13" s="147"/>
      <c r="K13" s="147">
        <v>0</v>
      </c>
      <c r="L13" s="148">
        <v>0</v>
      </c>
      <c r="M13" s="147"/>
      <c r="N13" s="103"/>
      <c r="O13" s="149">
        <v>0.1893</v>
      </c>
      <c r="P13" s="149">
        <v>0.20349999999999999</v>
      </c>
      <c r="Q13" s="149">
        <v>0.18310000000000001</v>
      </c>
      <c r="R13" s="149">
        <v>0</v>
      </c>
      <c r="S13" s="149">
        <v>0</v>
      </c>
      <c r="T13" s="149">
        <v>0.1986</v>
      </c>
      <c r="U13" s="149">
        <v>4.8099999999999997E-2</v>
      </c>
      <c r="V13" s="149">
        <v>0.33839999999999998</v>
      </c>
      <c r="W13" s="149">
        <v>0</v>
      </c>
      <c r="X13" s="149">
        <v>0</v>
      </c>
      <c r="Y13" s="149">
        <v>0.36909999999999998</v>
      </c>
      <c r="Z13" s="149">
        <v>0</v>
      </c>
      <c r="AA13" s="149">
        <v>0.71300000000000008</v>
      </c>
      <c r="AB13" s="149">
        <v>0.1207</v>
      </c>
      <c r="AC13" s="149">
        <v>0.26579999999999998</v>
      </c>
      <c r="AD13" s="149">
        <v>1.4999999999999999E-2</v>
      </c>
      <c r="AE13" s="149">
        <v>0</v>
      </c>
      <c r="AF13" s="149">
        <v>0</v>
      </c>
      <c r="AG13" s="149">
        <v>3.1600000000000003E-2</v>
      </c>
      <c r="AH13" s="149">
        <v>1.24E-2</v>
      </c>
      <c r="AI13" s="149">
        <v>0</v>
      </c>
      <c r="AJ13" s="149">
        <v>1.764</v>
      </c>
      <c r="AK13" s="149">
        <v>0.61339999999999995</v>
      </c>
      <c r="AL13" s="149">
        <v>0.58040000000000003</v>
      </c>
      <c r="AM13" s="149">
        <v>0</v>
      </c>
      <c r="AN13" s="149">
        <v>0</v>
      </c>
      <c r="AO13" s="149">
        <v>0.66439999999999999</v>
      </c>
      <c r="AP13" s="149">
        <v>0</v>
      </c>
      <c r="AQ13" s="150">
        <f t="shared" si="2"/>
        <v>6.3108000000000004</v>
      </c>
      <c r="AR13" s="150">
        <f t="shared" si="3"/>
        <v>6.3108000000000004</v>
      </c>
      <c r="AS13" s="150">
        <f t="shared" si="4"/>
        <v>2.6886000000000001</v>
      </c>
      <c r="AT13" s="151">
        <v>0.1578</v>
      </c>
      <c r="AU13" s="152">
        <f t="shared" si="0"/>
        <v>6.4686000000000003</v>
      </c>
      <c r="AV13" s="131"/>
      <c r="AW13" s="153"/>
      <c r="AX13" s="152"/>
      <c r="AY13" s="131"/>
      <c r="AZ13" s="151">
        <f t="shared" si="13"/>
        <v>6.7199999999999996E-2</v>
      </c>
      <c r="BA13" s="160">
        <f t="shared" si="12"/>
        <v>2.7558000000000002</v>
      </c>
      <c r="BB13" s="131"/>
      <c r="BC13" s="155">
        <f t="shared" si="5"/>
        <v>4048.05</v>
      </c>
      <c r="BD13" s="155">
        <f t="shared" si="6"/>
        <v>48576.600000000006</v>
      </c>
      <c r="BE13" s="156"/>
      <c r="BF13" s="157">
        <v>5.1749000000000001</v>
      </c>
      <c r="BG13" s="157">
        <v>5.1749000000000001</v>
      </c>
      <c r="BH13" s="156"/>
      <c r="BI13" s="158">
        <f t="shared" si="7"/>
        <v>1.2499951689887727</v>
      </c>
      <c r="BJ13" s="158">
        <f t="shared" si="8"/>
        <v>0</v>
      </c>
      <c r="BK13" s="156">
        <v>6.7199999999999996E-2</v>
      </c>
      <c r="BL13" s="161">
        <f t="shared" si="14"/>
        <v>0</v>
      </c>
      <c r="BM13" s="103">
        <f t="shared" si="9"/>
        <v>446.19540000000001</v>
      </c>
      <c r="BN13" s="103">
        <f t="shared" si="10"/>
        <v>278.79390000000001</v>
      </c>
      <c r="BO13" s="103">
        <f t="shared" si="11"/>
        <v>724.98929999999996</v>
      </c>
    </row>
    <row r="14" spans="1:67" ht="21" x14ac:dyDescent="0.35">
      <c r="A14" s="142">
        <f>[1]ХАРАКТЕРИСТИКА!A29</f>
        <v>18</v>
      </c>
      <c r="B14" s="142">
        <v>8</v>
      </c>
      <c r="C14" s="143" t="s">
        <v>178</v>
      </c>
      <c r="D14" s="144">
        <v>2</v>
      </c>
      <c r="E14" s="144">
        <v>2</v>
      </c>
      <c r="F14" s="145" t="s">
        <v>179</v>
      </c>
      <c r="G14" s="145" t="s">
        <v>97</v>
      </c>
      <c r="H14" s="146">
        <f t="shared" si="1"/>
        <v>751.4</v>
      </c>
      <c r="I14" s="147">
        <v>751.4</v>
      </c>
      <c r="J14" s="147"/>
      <c r="K14" s="147">
        <v>0</v>
      </c>
      <c r="L14" s="148">
        <v>0</v>
      </c>
      <c r="M14" s="147"/>
      <c r="N14" s="103"/>
      <c r="O14" s="149">
        <v>0.20530000000000001</v>
      </c>
      <c r="P14" s="149">
        <v>0.22059999999999999</v>
      </c>
      <c r="Q14" s="149">
        <v>0.21049999999999999</v>
      </c>
      <c r="R14" s="149">
        <v>0</v>
      </c>
      <c r="S14" s="149">
        <v>0</v>
      </c>
      <c r="T14" s="149">
        <v>0.1774</v>
      </c>
      <c r="U14" s="149">
        <v>4.8099999999999997E-2</v>
      </c>
      <c r="V14" s="149">
        <v>0.33839999999999998</v>
      </c>
      <c r="W14" s="149">
        <v>0</v>
      </c>
      <c r="X14" s="149">
        <v>0</v>
      </c>
      <c r="Y14" s="149">
        <v>0.30740000000000001</v>
      </c>
      <c r="Z14" s="149">
        <v>0</v>
      </c>
      <c r="AA14" s="149">
        <v>0.71300000000000008</v>
      </c>
      <c r="AB14" s="149">
        <v>0.1376</v>
      </c>
      <c r="AC14" s="149">
        <v>0.28810000000000002</v>
      </c>
      <c r="AD14" s="149">
        <v>1.9599999999999999E-2</v>
      </c>
      <c r="AE14" s="149">
        <v>0</v>
      </c>
      <c r="AF14" s="149">
        <v>0</v>
      </c>
      <c r="AG14" s="149">
        <v>3.1300000000000001E-2</v>
      </c>
      <c r="AH14" s="149">
        <v>1.12E-2</v>
      </c>
      <c r="AI14" s="149">
        <v>0</v>
      </c>
      <c r="AJ14" s="149">
        <v>1.7776000000000001</v>
      </c>
      <c r="AK14" s="149">
        <v>0.68140000000000001</v>
      </c>
      <c r="AL14" s="149">
        <v>0.45750000000000002</v>
      </c>
      <c r="AM14" s="149">
        <v>4.24E-2</v>
      </c>
      <c r="AN14" s="149">
        <v>5.8999999999999999E-3</v>
      </c>
      <c r="AO14" s="149">
        <v>0.55330000000000001</v>
      </c>
      <c r="AP14" s="149">
        <v>0</v>
      </c>
      <c r="AQ14" s="150">
        <f t="shared" si="2"/>
        <v>6.2265999999999995</v>
      </c>
      <c r="AR14" s="150">
        <f t="shared" si="3"/>
        <v>6.2265999999999995</v>
      </c>
      <c r="AS14" s="150">
        <f t="shared" si="4"/>
        <v>2.7568000000000001</v>
      </c>
      <c r="AT14" s="151">
        <v>0.15570000000000001</v>
      </c>
      <c r="AU14" s="152">
        <f t="shared" si="0"/>
        <v>6.3822999999999999</v>
      </c>
      <c r="AV14" s="131"/>
      <c r="AW14" s="153"/>
      <c r="AX14" s="152"/>
      <c r="AY14" s="131"/>
      <c r="AZ14" s="151">
        <f t="shared" si="13"/>
        <v>6.8900000000000003E-2</v>
      </c>
      <c r="BA14" s="160">
        <f t="shared" si="12"/>
        <v>2.8257000000000003</v>
      </c>
      <c r="BB14" s="131"/>
      <c r="BC14" s="155">
        <f t="shared" si="5"/>
        <v>4795.66</v>
      </c>
      <c r="BD14" s="155">
        <f t="shared" si="6"/>
        <v>57547.92</v>
      </c>
      <c r="BE14" s="156"/>
      <c r="BF14" s="157">
        <v>5.1058000000000003</v>
      </c>
      <c r="BG14" s="157">
        <v>5.1058000000000003</v>
      </c>
      <c r="BH14" s="156"/>
      <c r="BI14" s="158">
        <f t="shared" si="7"/>
        <v>1.2500097927846761</v>
      </c>
      <c r="BJ14" s="158">
        <f t="shared" si="8"/>
        <v>0</v>
      </c>
      <c r="BK14" s="156">
        <v>6.8900000000000003E-2</v>
      </c>
      <c r="BL14" s="161">
        <f t="shared" si="14"/>
        <v>0</v>
      </c>
      <c r="BM14" s="103">
        <f t="shared" si="9"/>
        <v>535.7482</v>
      </c>
      <c r="BN14" s="103">
        <f t="shared" si="10"/>
        <v>366.53291999999999</v>
      </c>
      <c r="BO14" s="103">
        <f t="shared" si="11"/>
        <v>902.28111999999999</v>
      </c>
    </row>
    <row r="15" spans="1:67" ht="21" x14ac:dyDescent="0.35">
      <c r="A15" s="142">
        <f>[1]ХАРАКТЕРИСТИКА!A30</f>
        <v>19</v>
      </c>
      <c r="B15" s="142">
        <v>9</v>
      </c>
      <c r="C15" s="143" t="s">
        <v>180</v>
      </c>
      <c r="D15" s="144">
        <v>2</v>
      </c>
      <c r="E15" s="144">
        <v>2</v>
      </c>
      <c r="F15" s="145" t="s">
        <v>181</v>
      </c>
      <c r="G15" s="145" t="s">
        <v>97</v>
      </c>
      <c r="H15" s="146">
        <f t="shared" si="1"/>
        <v>705.49</v>
      </c>
      <c r="I15" s="147">
        <v>705.49</v>
      </c>
      <c r="J15" s="147"/>
      <c r="K15" s="147">
        <v>0</v>
      </c>
      <c r="L15" s="148">
        <v>0</v>
      </c>
      <c r="M15" s="147"/>
      <c r="N15" s="103"/>
      <c r="O15" s="149">
        <v>0.1646</v>
      </c>
      <c r="P15" s="149">
        <v>0.1653</v>
      </c>
      <c r="Q15" s="149">
        <v>0.21820000000000001</v>
      </c>
      <c r="R15" s="149">
        <v>0</v>
      </c>
      <c r="S15" s="149">
        <v>0</v>
      </c>
      <c r="T15" s="149">
        <v>0.18010000000000001</v>
      </c>
      <c r="U15" s="149">
        <v>4.8099999999999997E-2</v>
      </c>
      <c r="V15" s="149">
        <v>0.33839999999999998</v>
      </c>
      <c r="W15" s="149">
        <v>0</v>
      </c>
      <c r="X15" s="149">
        <v>0</v>
      </c>
      <c r="Y15" s="149">
        <v>0.32740000000000002</v>
      </c>
      <c r="Z15" s="149">
        <v>0</v>
      </c>
      <c r="AA15" s="149">
        <v>0.71300000000000008</v>
      </c>
      <c r="AB15" s="149">
        <v>0.1079</v>
      </c>
      <c r="AC15" s="149">
        <v>0.21579999999999999</v>
      </c>
      <c r="AD15" s="149">
        <v>2.1100000000000001E-2</v>
      </c>
      <c r="AE15" s="149">
        <v>0</v>
      </c>
      <c r="AF15" s="149">
        <v>0</v>
      </c>
      <c r="AG15" s="149">
        <v>3.2399999999999998E-2</v>
      </c>
      <c r="AH15" s="149">
        <v>1.1299999999999999E-2</v>
      </c>
      <c r="AI15" s="149">
        <v>0</v>
      </c>
      <c r="AJ15" s="149">
        <v>1.9345999999999999</v>
      </c>
      <c r="AK15" s="149">
        <v>0.56510000000000005</v>
      </c>
      <c r="AL15" s="149">
        <v>0.50700000000000001</v>
      </c>
      <c r="AM15" s="149">
        <v>4.5199999999999997E-2</v>
      </c>
      <c r="AN15" s="149">
        <v>6.3E-3</v>
      </c>
      <c r="AO15" s="149">
        <v>0.17460000000000001</v>
      </c>
      <c r="AP15" s="149">
        <v>0</v>
      </c>
      <c r="AQ15" s="150">
        <f t="shared" si="2"/>
        <v>5.7763999999999998</v>
      </c>
      <c r="AR15" s="150">
        <f t="shared" si="3"/>
        <v>5.7763999999999998</v>
      </c>
      <c r="AS15" s="150">
        <f t="shared" si="4"/>
        <v>2.5950999999999995</v>
      </c>
      <c r="AT15" s="151">
        <v>0.1444</v>
      </c>
      <c r="AU15" s="152">
        <f t="shared" si="0"/>
        <v>5.9207999999999998</v>
      </c>
      <c r="AV15" s="131"/>
      <c r="AW15" s="153"/>
      <c r="AX15" s="152"/>
      <c r="AY15" s="131"/>
      <c r="AZ15" s="151">
        <f t="shared" si="13"/>
        <v>6.4899999999999999E-2</v>
      </c>
      <c r="BA15" s="160">
        <f t="shared" si="12"/>
        <v>2.6599999999999997</v>
      </c>
      <c r="BB15" s="131"/>
      <c r="BC15" s="155">
        <f t="shared" si="5"/>
        <v>4177.07</v>
      </c>
      <c r="BD15" s="155">
        <f t="shared" si="6"/>
        <v>50124.84</v>
      </c>
      <c r="BE15" s="156"/>
      <c r="BF15" s="157">
        <v>4.7366000000000001</v>
      </c>
      <c r="BG15" s="157">
        <v>4.7366000000000001</v>
      </c>
      <c r="BH15" s="156"/>
      <c r="BI15" s="158">
        <f t="shared" si="7"/>
        <v>1.2500105560950892</v>
      </c>
      <c r="BJ15" s="158">
        <f t="shared" si="8"/>
        <v>0</v>
      </c>
      <c r="BK15" s="156">
        <v>6.4899999999999999E-2</v>
      </c>
      <c r="BL15" s="161">
        <f t="shared" si="14"/>
        <v>0</v>
      </c>
      <c r="BM15" s="103">
        <f t="shared" si="9"/>
        <v>503.01437000000004</v>
      </c>
      <c r="BN15" s="103">
        <f t="shared" si="10"/>
        <v>274.08286499999997</v>
      </c>
      <c r="BO15" s="103">
        <f t="shared" si="11"/>
        <v>777.09723499999996</v>
      </c>
    </row>
    <row r="16" spans="1:67" ht="21" x14ac:dyDescent="0.35">
      <c r="A16" s="142">
        <f>[1]ХАРАКТЕРИСТИКА!A158</f>
        <v>147</v>
      </c>
      <c r="B16" s="142">
        <v>10</v>
      </c>
      <c r="C16" s="143" t="s">
        <v>182</v>
      </c>
      <c r="D16" s="144">
        <v>2</v>
      </c>
      <c r="E16" s="144">
        <v>1</v>
      </c>
      <c r="F16" s="145" t="s">
        <v>183</v>
      </c>
      <c r="G16" s="145" t="s">
        <v>97</v>
      </c>
      <c r="H16" s="146">
        <f t="shared" si="1"/>
        <v>389.9</v>
      </c>
      <c r="I16" s="147">
        <v>389.9</v>
      </c>
      <c r="J16" s="147"/>
      <c r="K16" s="147">
        <v>0</v>
      </c>
      <c r="L16" s="148">
        <v>0</v>
      </c>
      <c r="M16" s="147"/>
      <c r="N16" s="103"/>
      <c r="O16" s="149">
        <v>0.2218</v>
      </c>
      <c r="P16" s="149">
        <v>0.18640000000000001</v>
      </c>
      <c r="Q16" s="149">
        <v>0</v>
      </c>
      <c r="R16" s="149">
        <v>0</v>
      </c>
      <c r="S16" s="149">
        <v>0</v>
      </c>
      <c r="T16" s="149">
        <v>0.16350000000000001</v>
      </c>
      <c r="U16" s="149">
        <v>4.8099999999999997E-2</v>
      </c>
      <c r="V16" s="149">
        <v>0.3337</v>
      </c>
      <c r="W16" s="149">
        <v>0</v>
      </c>
      <c r="X16" s="149">
        <v>0</v>
      </c>
      <c r="Y16" s="149">
        <v>0.19750000000000001</v>
      </c>
      <c r="Z16" s="149">
        <v>0</v>
      </c>
      <c r="AA16" s="149">
        <v>0.72629999999999995</v>
      </c>
      <c r="AB16" s="149">
        <v>0.16639999999999999</v>
      </c>
      <c r="AC16" s="149">
        <v>0.24340000000000001</v>
      </c>
      <c r="AD16" s="149">
        <v>0</v>
      </c>
      <c r="AE16" s="149">
        <v>0</v>
      </c>
      <c r="AF16" s="149">
        <v>0</v>
      </c>
      <c r="AG16" s="149">
        <v>2.2800000000000001E-2</v>
      </c>
      <c r="AH16" s="149">
        <v>0.01</v>
      </c>
      <c r="AI16" s="149">
        <v>0</v>
      </c>
      <c r="AJ16" s="149">
        <v>1.0872999999999999</v>
      </c>
      <c r="AK16" s="149">
        <v>0.82169999999999999</v>
      </c>
      <c r="AL16" s="149">
        <v>0.1363</v>
      </c>
      <c r="AM16" s="149">
        <v>0</v>
      </c>
      <c r="AN16" s="149">
        <v>0</v>
      </c>
      <c r="AO16" s="149">
        <v>0.1086</v>
      </c>
      <c r="AP16" s="149">
        <v>0</v>
      </c>
      <c r="AQ16" s="150">
        <f t="shared" si="2"/>
        <v>4.4737999999999998</v>
      </c>
      <c r="AR16" s="150">
        <f t="shared" si="3"/>
        <v>4.4737999999999998</v>
      </c>
      <c r="AS16" s="150">
        <f t="shared" si="4"/>
        <v>2.3198999999999996</v>
      </c>
      <c r="AT16" s="151">
        <v>0.1118</v>
      </c>
      <c r="AU16" s="152">
        <f t="shared" si="0"/>
        <v>4.5855999999999995</v>
      </c>
      <c r="AV16" s="131"/>
      <c r="AW16" s="153"/>
      <c r="AX16" s="152"/>
      <c r="AY16" s="131"/>
      <c r="AZ16" s="151">
        <f t="shared" si="13"/>
        <v>5.8000000000000003E-2</v>
      </c>
      <c r="BA16" s="160">
        <f t="shared" si="12"/>
        <v>2.3778999999999995</v>
      </c>
      <c r="BB16" s="131"/>
      <c r="BC16" s="155">
        <f t="shared" si="5"/>
        <v>1787.93</v>
      </c>
      <c r="BD16" s="155">
        <f t="shared" si="6"/>
        <v>21455.16</v>
      </c>
      <c r="BE16" s="156"/>
      <c r="BF16" s="157">
        <v>3.6684999999999999</v>
      </c>
      <c r="BG16" s="157">
        <v>3.6684999999999999</v>
      </c>
      <c r="BH16" s="156"/>
      <c r="BI16" s="158">
        <f t="shared" si="7"/>
        <v>1.249993185225569</v>
      </c>
      <c r="BJ16" s="158">
        <f t="shared" si="8"/>
        <v>0</v>
      </c>
      <c r="BK16" s="156">
        <v>5.8000000000000003E-2</v>
      </c>
      <c r="BL16" s="161">
        <f t="shared" si="14"/>
        <v>0</v>
      </c>
      <c r="BM16" s="103">
        <f t="shared" si="9"/>
        <v>283.18436999999994</v>
      </c>
      <c r="BN16" s="103">
        <f t="shared" si="10"/>
        <v>172.56974</v>
      </c>
      <c r="BO16" s="103">
        <f t="shared" si="11"/>
        <v>455.75410999999997</v>
      </c>
    </row>
    <row r="17" spans="1:67" ht="21" x14ac:dyDescent="0.35">
      <c r="A17" s="142">
        <f>[1]ХАРАКТЕРИСТИКА!A159</f>
        <v>148</v>
      </c>
      <c r="B17" s="142">
        <v>11</v>
      </c>
      <c r="C17" s="143" t="s">
        <v>184</v>
      </c>
      <c r="D17" s="144">
        <v>2</v>
      </c>
      <c r="E17" s="144">
        <v>1</v>
      </c>
      <c r="F17" s="145" t="s">
        <v>185</v>
      </c>
      <c r="G17" s="145" t="s">
        <v>97</v>
      </c>
      <c r="H17" s="146">
        <f t="shared" si="1"/>
        <v>358.9</v>
      </c>
      <c r="I17" s="147">
        <v>358.9</v>
      </c>
      <c r="J17" s="147"/>
      <c r="K17" s="147">
        <v>0</v>
      </c>
      <c r="L17" s="148">
        <v>0</v>
      </c>
      <c r="M17" s="147"/>
      <c r="N17" s="103"/>
      <c r="O17" s="149">
        <v>0.1867</v>
      </c>
      <c r="P17" s="149">
        <v>0.13489999999999999</v>
      </c>
      <c r="Q17" s="149">
        <v>0</v>
      </c>
      <c r="R17" s="149">
        <v>0</v>
      </c>
      <c r="S17" s="149">
        <v>0</v>
      </c>
      <c r="T17" s="149">
        <v>0.15939999999999999</v>
      </c>
      <c r="U17" s="149">
        <v>4.8099999999999997E-2</v>
      </c>
      <c r="V17" s="149">
        <v>0.3337</v>
      </c>
      <c r="W17" s="149">
        <v>0</v>
      </c>
      <c r="X17" s="149">
        <v>0</v>
      </c>
      <c r="Y17" s="149">
        <v>0.32179999999999997</v>
      </c>
      <c r="Z17" s="149">
        <v>0</v>
      </c>
      <c r="AA17" s="149">
        <v>1.1560999999999999</v>
      </c>
      <c r="AB17" s="149">
        <v>9.0700000000000003E-2</v>
      </c>
      <c r="AC17" s="149">
        <v>0.12559999999999999</v>
      </c>
      <c r="AD17" s="149">
        <v>0</v>
      </c>
      <c r="AE17" s="149">
        <v>0</v>
      </c>
      <c r="AF17" s="149">
        <v>0</v>
      </c>
      <c r="AG17" s="149">
        <v>1.77E-2</v>
      </c>
      <c r="AH17" s="149">
        <v>1.0800000000000001E-2</v>
      </c>
      <c r="AI17" s="149">
        <v>0</v>
      </c>
      <c r="AJ17" s="149">
        <v>1.3546</v>
      </c>
      <c r="AK17" s="149">
        <v>0.88060000000000005</v>
      </c>
      <c r="AL17" s="149">
        <v>0.22559999999999999</v>
      </c>
      <c r="AM17" s="149">
        <v>0</v>
      </c>
      <c r="AN17" s="149">
        <v>0</v>
      </c>
      <c r="AO17" s="149">
        <v>9.1200000000000003E-2</v>
      </c>
      <c r="AP17" s="149">
        <v>0</v>
      </c>
      <c r="AQ17" s="150">
        <f t="shared" si="2"/>
        <v>5.1375000000000002</v>
      </c>
      <c r="AR17" s="150">
        <f t="shared" si="3"/>
        <v>5.1375000000000002</v>
      </c>
      <c r="AS17" s="150">
        <f t="shared" si="4"/>
        <v>2.5855000000000001</v>
      </c>
      <c r="AT17" s="151">
        <v>0.12839999999999999</v>
      </c>
      <c r="AU17" s="152">
        <f t="shared" si="0"/>
        <v>5.2659000000000002</v>
      </c>
      <c r="AV17" s="131"/>
      <c r="AW17" s="153"/>
      <c r="AX17" s="152"/>
      <c r="AY17" s="131"/>
      <c r="AZ17" s="151">
        <f t="shared" si="13"/>
        <v>6.4600000000000005E-2</v>
      </c>
      <c r="BA17" s="160">
        <f t="shared" si="12"/>
        <v>2.6501000000000001</v>
      </c>
      <c r="BB17" s="131"/>
      <c r="BC17" s="155">
        <f t="shared" si="5"/>
        <v>1889.93</v>
      </c>
      <c r="BD17" s="155">
        <f t="shared" si="6"/>
        <v>22679.16</v>
      </c>
      <c r="BE17" s="156"/>
      <c r="BF17" s="157">
        <v>4.2126999999999999</v>
      </c>
      <c r="BG17" s="157">
        <v>4.2126999999999999</v>
      </c>
      <c r="BH17" s="156"/>
      <c r="BI17" s="158">
        <f t="shared" si="7"/>
        <v>1.2500059344363472</v>
      </c>
      <c r="BJ17" s="158">
        <f t="shared" si="8"/>
        <v>0</v>
      </c>
      <c r="BK17" s="156">
        <v>6.4600000000000005E-2</v>
      </c>
      <c r="BL17" s="161">
        <f t="shared" si="14"/>
        <v>0</v>
      </c>
      <c r="BM17" s="103">
        <f t="shared" si="9"/>
        <v>414.92428999999993</v>
      </c>
      <c r="BN17" s="103">
        <f t="shared" si="10"/>
        <v>87.858719999999991</v>
      </c>
      <c r="BO17" s="103">
        <f t="shared" si="11"/>
        <v>502.78300999999993</v>
      </c>
    </row>
    <row r="18" spans="1:67" ht="21" x14ac:dyDescent="0.35">
      <c r="A18" s="142">
        <f>[1]ХАРАКТЕРИСТИКА!A161</f>
        <v>150</v>
      </c>
      <c r="B18" s="142">
        <v>12</v>
      </c>
      <c r="C18" s="143" t="s">
        <v>186</v>
      </c>
      <c r="D18" s="144">
        <v>2</v>
      </c>
      <c r="E18" s="144">
        <v>3</v>
      </c>
      <c r="F18" s="145" t="s">
        <v>187</v>
      </c>
      <c r="G18" s="145" t="s">
        <v>97</v>
      </c>
      <c r="H18" s="146">
        <f t="shared" si="1"/>
        <v>931</v>
      </c>
      <c r="I18" s="147">
        <v>931</v>
      </c>
      <c r="J18" s="147"/>
      <c r="K18" s="147">
        <v>0</v>
      </c>
      <c r="L18" s="148">
        <v>0</v>
      </c>
      <c r="M18" s="147"/>
      <c r="N18" s="103"/>
      <c r="O18" s="149">
        <v>0.15190000000000001</v>
      </c>
      <c r="P18" s="149">
        <v>0.13569999999999999</v>
      </c>
      <c r="Q18" s="149">
        <v>0.20660000000000001</v>
      </c>
      <c r="R18" s="149">
        <v>4.3299999999999998E-2</v>
      </c>
      <c r="S18" s="149">
        <v>0</v>
      </c>
      <c r="T18" s="149">
        <v>0.2482</v>
      </c>
      <c r="U18" s="149">
        <v>4.8099999999999997E-2</v>
      </c>
      <c r="V18" s="149">
        <v>0.3458</v>
      </c>
      <c r="W18" s="149">
        <v>0</v>
      </c>
      <c r="X18" s="149">
        <v>0</v>
      </c>
      <c r="Y18" s="149">
        <v>8.2699999999999996E-2</v>
      </c>
      <c r="Z18" s="149">
        <v>0</v>
      </c>
      <c r="AA18" s="149">
        <v>0.71929999999999994</v>
      </c>
      <c r="AB18" s="149">
        <v>0.1009</v>
      </c>
      <c r="AC18" s="149">
        <v>0.1772</v>
      </c>
      <c r="AD18" s="149">
        <v>1.89E-2</v>
      </c>
      <c r="AE18" s="149">
        <v>4.6100000000000002E-2</v>
      </c>
      <c r="AF18" s="149">
        <v>0</v>
      </c>
      <c r="AG18" s="149">
        <v>5.04E-2</v>
      </c>
      <c r="AH18" s="149">
        <v>1.4200000000000001E-2</v>
      </c>
      <c r="AI18" s="149">
        <v>0</v>
      </c>
      <c r="AJ18" s="149">
        <v>1.6095999999999999</v>
      </c>
      <c r="AK18" s="149">
        <v>0.72660000000000002</v>
      </c>
      <c r="AL18" s="149">
        <v>0.47260000000000002</v>
      </c>
      <c r="AM18" s="149">
        <v>0.1326</v>
      </c>
      <c r="AN18" s="149">
        <v>1.84E-2</v>
      </c>
      <c r="AO18" s="149">
        <v>0.33079999999999998</v>
      </c>
      <c r="AP18" s="149">
        <v>0</v>
      </c>
      <c r="AQ18" s="150">
        <f t="shared" si="2"/>
        <v>5.6798999999999999</v>
      </c>
      <c r="AR18" s="150">
        <f t="shared" si="3"/>
        <v>5.6798999999999999</v>
      </c>
      <c r="AS18" s="150">
        <f t="shared" si="4"/>
        <v>2.5403000000000002</v>
      </c>
      <c r="AT18" s="151">
        <v>0.14199999999999999</v>
      </c>
      <c r="AU18" s="152">
        <f t="shared" si="0"/>
        <v>5.8219000000000003</v>
      </c>
      <c r="AV18" s="131"/>
      <c r="AW18" s="153"/>
      <c r="AX18" s="152"/>
      <c r="AY18" s="131"/>
      <c r="AZ18" s="151">
        <f t="shared" si="13"/>
        <v>6.3500000000000001E-2</v>
      </c>
      <c r="BA18" s="160">
        <f t="shared" si="12"/>
        <v>2.6038000000000001</v>
      </c>
      <c r="BB18" s="131"/>
      <c r="BC18" s="155">
        <f t="shared" si="5"/>
        <v>5420.19</v>
      </c>
      <c r="BD18" s="155">
        <f t="shared" si="6"/>
        <v>65042.28</v>
      </c>
      <c r="BE18" s="156"/>
      <c r="BF18" s="157">
        <v>4.6575000000000006</v>
      </c>
      <c r="BG18" s="157">
        <v>4.6575000000000006</v>
      </c>
      <c r="BH18" s="156"/>
      <c r="BI18" s="158">
        <f t="shared" si="7"/>
        <v>1.250005367686527</v>
      </c>
      <c r="BJ18" s="158">
        <f t="shared" si="8"/>
        <v>0</v>
      </c>
      <c r="BK18" s="156">
        <v>6.3500000000000001E-2</v>
      </c>
      <c r="BL18" s="161">
        <f t="shared" si="14"/>
        <v>0</v>
      </c>
      <c r="BM18" s="103">
        <f t="shared" si="9"/>
        <v>669.66829999999993</v>
      </c>
      <c r="BN18" s="103">
        <f t="shared" si="10"/>
        <v>379.56870000000004</v>
      </c>
      <c r="BO18" s="103">
        <f t="shared" si="11"/>
        <v>1049.2370000000001</v>
      </c>
    </row>
    <row r="19" spans="1:67" ht="21" x14ac:dyDescent="0.35">
      <c r="A19" s="142">
        <f>[1]ХАРАКТЕРИСТИКА!A162</f>
        <v>151</v>
      </c>
      <c r="B19" s="142">
        <v>13</v>
      </c>
      <c r="C19" s="143" t="s">
        <v>188</v>
      </c>
      <c r="D19" s="144">
        <v>2</v>
      </c>
      <c r="E19" s="144">
        <v>4</v>
      </c>
      <c r="F19" s="145" t="s">
        <v>189</v>
      </c>
      <c r="G19" s="145" t="s">
        <v>97</v>
      </c>
      <c r="H19" s="146">
        <f t="shared" si="1"/>
        <v>1034.3</v>
      </c>
      <c r="I19" s="147">
        <v>1034.3</v>
      </c>
      <c r="J19" s="147"/>
      <c r="K19" s="147">
        <v>0</v>
      </c>
      <c r="L19" s="148">
        <v>0</v>
      </c>
      <c r="M19" s="147"/>
      <c r="N19" s="103"/>
      <c r="O19" s="149">
        <v>0.1244</v>
      </c>
      <c r="P19" s="149">
        <v>0.1258</v>
      </c>
      <c r="Q19" s="149">
        <v>0.2213</v>
      </c>
      <c r="R19" s="149">
        <v>4.3400000000000001E-2</v>
      </c>
      <c r="S19" s="149">
        <v>0</v>
      </c>
      <c r="T19" s="149">
        <v>0.32040000000000002</v>
      </c>
      <c r="U19" s="149">
        <v>4.8099999999999997E-2</v>
      </c>
      <c r="V19" s="149">
        <v>0.3458</v>
      </c>
      <c r="W19" s="149">
        <v>0</v>
      </c>
      <c r="X19" s="149">
        <v>0</v>
      </c>
      <c r="Y19" s="149">
        <v>7.4399999999999994E-2</v>
      </c>
      <c r="Z19" s="149">
        <v>0</v>
      </c>
      <c r="AA19" s="149">
        <v>0.7911999999999999</v>
      </c>
      <c r="AB19" s="149">
        <v>7.8799999999999995E-2</v>
      </c>
      <c r="AC19" s="149">
        <v>0.1643</v>
      </c>
      <c r="AD19" s="149">
        <v>0.02</v>
      </c>
      <c r="AE19" s="149">
        <v>4.9000000000000002E-2</v>
      </c>
      <c r="AF19" s="149">
        <v>0</v>
      </c>
      <c r="AG19" s="149">
        <v>6.4799999999999996E-2</v>
      </c>
      <c r="AH19" s="149">
        <v>1.4E-2</v>
      </c>
      <c r="AI19" s="149">
        <v>0</v>
      </c>
      <c r="AJ19" s="149">
        <v>1.3682000000000001</v>
      </c>
      <c r="AK19" s="149">
        <v>0.84150000000000003</v>
      </c>
      <c r="AL19" s="149">
        <v>0.69010000000000005</v>
      </c>
      <c r="AM19" s="149">
        <v>7.4999999999999997E-2</v>
      </c>
      <c r="AN19" s="149">
        <v>1.04E-2</v>
      </c>
      <c r="AO19" s="149">
        <v>0.2084</v>
      </c>
      <c r="AP19" s="149">
        <v>0</v>
      </c>
      <c r="AQ19" s="150">
        <f t="shared" si="2"/>
        <v>5.6793000000000005</v>
      </c>
      <c r="AR19" s="150">
        <f t="shared" si="3"/>
        <v>5.6793000000000005</v>
      </c>
      <c r="AS19" s="150">
        <f t="shared" si="4"/>
        <v>2.5711000000000004</v>
      </c>
      <c r="AT19" s="151">
        <v>0.14199999999999999</v>
      </c>
      <c r="AU19" s="152">
        <f t="shared" si="0"/>
        <v>5.8213000000000008</v>
      </c>
      <c r="AV19" s="131"/>
      <c r="AW19" s="153"/>
      <c r="AX19" s="152"/>
      <c r="AY19" s="131"/>
      <c r="AZ19" s="151">
        <f t="shared" si="13"/>
        <v>6.4299999999999996E-2</v>
      </c>
      <c r="BA19" s="160">
        <f t="shared" si="12"/>
        <v>2.6354000000000002</v>
      </c>
      <c r="BB19" s="131"/>
      <c r="BC19" s="155">
        <f t="shared" si="5"/>
        <v>6020.97</v>
      </c>
      <c r="BD19" s="155">
        <f t="shared" si="6"/>
        <v>72251.64</v>
      </c>
      <c r="BE19" s="156"/>
      <c r="BF19" s="157">
        <v>4.657</v>
      </c>
      <c r="BG19" s="157">
        <v>4.657</v>
      </c>
      <c r="BH19" s="156"/>
      <c r="BI19" s="158">
        <f t="shared" si="7"/>
        <v>1.2500107365256605</v>
      </c>
      <c r="BJ19" s="158">
        <f t="shared" si="8"/>
        <v>0</v>
      </c>
      <c r="BK19" s="156">
        <v>6.4299999999999996E-2</v>
      </c>
      <c r="BL19" s="161">
        <f t="shared" si="14"/>
        <v>0</v>
      </c>
      <c r="BM19" s="103">
        <f t="shared" si="9"/>
        <v>818.3381599999999</v>
      </c>
      <c r="BN19" s="103">
        <f t="shared" si="10"/>
        <v>404.30786999999998</v>
      </c>
      <c r="BO19" s="103">
        <f t="shared" si="11"/>
        <v>1222.6460299999999</v>
      </c>
    </row>
    <row r="20" spans="1:67" ht="21" x14ac:dyDescent="0.35">
      <c r="A20" s="142">
        <f>[1]ХАРАКТЕРИСТИКА!A165</f>
        <v>154</v>
      </c>
      <c r="B20" s="142">
        <v>14</v>
      </c>
      <c r="C20" s="143" t="s">
        <v>190</v>
      </c>
      <c r="D20" s="144">
        <v>2</v>
      </c>
      <c r="E20" s="144">
        <v>3</v>
      </c>
      <c r="F20" s="145" t="s">
        <v>191</v>
      </c>
      <c r="G20" s="145" t="s">
        <v>97</v>
      </c>
      <c r="H20" s="146">
        <f t="shared" si="1"/>
        <v>925.1</v>
      </c>
      <c r="I20" s="147">
        <v>925.1</v>
      </c>
      <c r="J20" s="147"/>
      <c r="K20" s="147">
        <v>0</v>
      </c>
      <c r="L20" s="148">
        <v>0</v>
      </c>
      <c r="M20" s="147"/>
      <c r="N20" s="103"/>
      <c r="O20" s="149">
        <v>0.12770000000000001</v>
      </c>
      <c r="P20" s="149">
        <v>0.13550000000000001</v>
      </c>
      <c r="Q20" s="149">
        <v>0.21310000000000001</v>
      </c>
      <c r="R20" s="149">
        <v>4.2999999999999997E-2</v>
      </c>
      <c r="S20" s="149">
        <v>0</v>
      </c>
      <c r="T20" s="149">
        <v>0.25509999999999999</v>
      </c>
      <c r="U20" s="149">
        <v>4.8099999999999997E-2</v>
      </c>
      <c r="V20" s="149">
        <v>0.3458</v>
      </c>
      <c r="W20" s="149">
        <v>0</v>
      </c>
      <c r="X20" s="149">
        <v>0</v>
      </c>
      <c r="Y20" s="149">
        <v>8.3199999999999996E-2</v>
      </c>
      <c r="Z20" s="149">
        <v>0</v>
      </c>
      <c r="AA20" s="149">
        <v>0.7491000000000001</v>
      </c>
      <c r="AB20" s="149">
        <v>8.14E-2</v>
      </c>
      <c r="AC20" s="149">
        <v>0.1769</v>
      </c>
      <c r="AD20" s="149">
        <v>2.18E-2</v>
      </c>
      <c r="AE20" s="149">
        <v>4.9399999999999999E-2</v>
      </c>
      <c r="AF20" s="149">
        <v>0</v>
      </c>
      <c r="AG20" s="149">
        <v>5.0700000000000002E-2</v>
      </c>
      <c r="AH20" s="149">
        <v>1.43E-2</v>
      </c>
      <c r="AI20" s="149">
        <v>0</v>
      </c>
      <c r="AJ20" s="149">
        <v>1.6075999999999999</v>
      </c>
      <c r="AK20" s="149">
        <v>0.74390000000000001</v>
      </c>
      <c r="AL20" s="149">
        <v>0.53600000000000003</v>
      </c>
      <c r="AM20" s="149">
        <v>6.1699999999999998E-2</v>
      </c>
      <c r="AN20" s="149">
        <v>8.6E-3</v>
      </c>
      <c r="AO20" s="149">
        <v>0.20599999999999999</v>
      </c>
      <c r="AP20" s="149">
        <v>0</v>
      </c>
      <c r="AQ20" s="150">
        <f t="shared" si="2"/>
        <v>5.5588999999999995</v>
      </c>
      <c r="AR20" s="150">
        <f t="shared" si="3"/>
        <v>5.5588999999999995</v>
      </c>
      <c r="AS20" s="150">
        <f t="shared" si="4"/>
        <v>2.4653999999999994</v>
      </c>
      <c r="AT20" s="151">
        <v>0.13900000000000001</v>
      </c>
      <c r="AU20" s="152">
        <f t="shared" si="0"/>
        <v>5.6978999999999997</v>
      </c>
      <c r="AV20" s="131"/>
      <c r="AW20" s="153"/>
      <c r="AX20" s="152"/>
      <c r="AY20" s="131"/>
      <c r="AZ20" s="151">
        <f t="shared" si="13"/>
        <v>6.1600000000000002E-2</v>
      </c>
      <c r="BA20" s="160">
        <f t="shared" si="12"/>
        <v>2.5269999999999992</v>
      </c>
      <c r="BB20" s="131"/>
      <c r="BC20" s="155">
        <f t="shared" si="5"/>
        <v>5271.13</v>
      </c>
      <c r="BD20" s="155">
        <f t="shared" si="6"/>
        <v>63253.56</v>
      </c>
      <c r="BE20" s="156"/>
      <c r="BF20" s="157">
        <v>4.5583</v>
      </c>
      <c r="BG20" s="157">
        <v>4.5583</v>
      </c>
      <c r="BH20" s="156"/>
      <c r="BI20" s="158">
        <f t="shared" si="7"/>
        <v>1.2500054845008006</v>
      </c>
      <c r="BJ20" s="158">
        <f t="shared" si="8"/>
        <v>0</v>
      </c>
      <c r="BK20" s="156">
        <v>6.1600000000000002E-2</v>
      </c>
      <c r="BL20" s="161">
        <f t="shared" si="14"/>
        <v>0</v>
      </c>
      <c r="BM20" s="103">
        <f t="shared" si="9"/>
        <v>692.99241000000006</v>
      </c>
      <c r="BN20" s="103">
        <f t="shared" si="10"/>
        <v>364.95194999999995</v>
      </c>
      <c r="BO20" s="103">
        <f t="shared" si="11"/>
        <v>1057.94436</v>
      </c>
    </row>
    <row r="21" spans="1:67" ht="21" x14ac:dyDescent="0.35">
      <c r="A21" s="142">
        <f>[1]ХАРАКТЕРИСТИКА!A167</f>
        <v>156</v>
      </c>
      <c r="B21" s="142">
        <v>15</v>
      </c>
      <c r="C21" s="143" t="s">
        <v>192</v>
      </c>
      <c r="D21" s="144">
        <v>2</v>
      </c>
      <c r="E21" s="144">
        <v>2</v>
      </c>
      <c r="F21" s="145" t="s">
        <v>193</v>
      </c>
      <c r="G21" s="145" t="s">
        <v>97</v>
      </c>
      <c r="H21" s="146">
        <f t="shared" si="1"/>
        <v>1056.5</v>
      </c>
      <c r="I21" s="147">
        <v>1056.5</v>
      </c>
      <c r="J21" s="147"/>
      <c r="K21" s="147">
        <v>0</v>
      </c>
      <c r="L21" s="148">
        <v>0</v>
      </c>
      <c r="M21" s="147"/>
      <c r="N21" s="103"/>
      <c r="O21" s="149">
        <v>0.21</v>
      </c>
      <c r="P21" s="149">
        <v>0.22620000000000001</v>
      </c>
      <c r="Q21" s="149">
        <v>0.2094</v>
      </c>
      <c r="R21" s="149">
        <v>4.5100000000000001E-2</v>
      </c>
      <c r="S21" s="149">
        <v>0</v>
      </c>
      <c r="T21" s="149">
        <v>0.17599999999999999</v>
      </c>
      <c r="U21" s="149">
        <v>4.8099999999999997E-2</v>
      </c>
      <c r="V21" s="149">
        <v>0.3458</v>
      </c>
      <c r="W21" s="149">
        <v>0</v>
      </c>
      <c r="X21" s="149">
        <v>0</v>
      </c>
      <c r="Y21" s="149">
        <v>0.11840000000000001</v>
      </c>
      <c r="Z21" s="149">
        <v>0</v>
      </c>
      <c r="AA21" s="149">
        <v>0.84189999999999998</v>
      </c>
      <c r="AB21" s="149">
        <v>0.14000000000000001</v>
      </c>
      <c r="AC21" s="149">
        <v>0.2954</v>
      </c>
      <c r="AD21" s="149">
        <v>2.2200000000000001E-2</v>
      </c>
      <c r="AE21" s="149">
        <v>5.2900000000000003E-2</v>
      </c>
      <c r="AF21" s="149">
        <v>0</v>
      </c>
      <c r="AG21" s="149">
        <v>2.29E-2</v>
      </c>
      <c r="AH21" s="149">
        <v>1.09E-2</v>
      </c>
      <c r="AI21" s="149">
        <v>0</v>
      </c>
      <c r="AJ21" s="149">
        <v>1.1986000000000001</v>
      </c>
      <c r="AK21" s="149">
        <v>1.3373999999999999</v>
      </c>
      <c r="AL21" s="149">
        <v>0.43240000000000001</v>
      </c>
      <c r="AM21" s="149">
        <v>0</v>
      </c>
      <c r="AN21" s="149">
        <v>0</v>
      </c>
      <c r="AO21" s="149">
        <v>0.95469999999999999</v>
      </c>
      <c r="AP21" s="149">
        <v>0</v>
      </c>
      <c r="AQ21" s="150">
        <f t="shared" si="2"/>
        <v>6.6883000000000008</v>
      </c>
      <c r="AR21" s="150">
        <f t="shared" si="3"/>
        <v>6.6883000000000008</v>
      </c>
      <c r="AS21" s="150">
        <f t="shared" si="4"/>
        <v>2.7652000000000005</v>
      </c>
      <c r="AT21" s="151">
        <v>0.16719999999999999</v>
      </c>
      <c r="AU21" s="152">
        <f t="shared" si="0"/>
        <v>6.855500000000001</v>
      </c>
      <c r="AV21" s="131"/>
      <c r="AW21" s="153"/>
      <c r="AX21" s="152"/>
      <c r="AY21" s="131"/>
      <c r="AZ21" s="151">
        <f t="shared" si="13"/>
        <v>6.9099999999999995E-2</v>
      </c>
      <c r="BA21" s="160">
        <f t="shared" si="12"/>
        <v>2.8343000000000007</v>
      </c>
      <c r="BB21" s="131"/>
      <c r="BC21" s="155">
        <f t="shared" si="5"/>
        <v>7242.84</v>
      </c>
      <c r="BD21" s="155">
        <f t="shared" si="6"/>
        <v>86914.08</v>
      </c>
      <c r="BE21" s="156"/>
      <c r="BF21" s="157">
        <v>5.4843999999999999</v>
      </c>
      <c r="BG21" s="157">
        <v>5.4843999999999999</v>
      </c>
      <c r="BH21" s="156"/>
      <c r="BI21" s="158">
        <f t="shared" si="7"/>
        <v>1.2500000000000002</v>
      </c>
      <c r="BJ21" s="158">
        <f t="shared" si="8"/>
        <v>0</v>
      </c>
      <c r="BK21" s="156">
        <v>6.9099999999999995E-2</v>
      </c>
      <c r="BL21" s="161">
        <f t="shared" si="14"/>
        <v>0</v>
      </c>
      <c r="BM21" s="103">
        <f t="shared" si="9"/>
        <v>889.46735000000001</v>
      </c>
      <c r="BN21" s="103">
        <f t="shared" si="10"/>
        <v>575.05295000000001</v>
      </c>
      <c r="BO21" s="103">
        <f t="shared" si="11"/>
        <v>1464.5203000000001</v>
      </c>
    </row>
    <row r="22" spans="1:67" ht="21" x14ac:dyDescent="0.35">
      <c r="A22" s="142">
        <f>[1]ХАРАКТЕРИСТИКА!A168</f>
        <v>157</v>
      </c>
      <c r="B22" s="142">
        <v>16</v>
      </c>
      <c r="C22" s="143" t="s">
        <v>194</v>
      </c>
      <c r="D22" s="144">
        <v>2</v>
      </c>
      <c r="E22" s="144">
        <v>4</v>
      </c>
      <c r="F22" s="145" t="s">
        <v>195</v>
      </c>
      <c r="G22" s="145" t="s">
        <v>97</v>
      </c>
      <c r="H22" s="146">
        <f t="shared" si="1"/>
        <v>934.5</v>
      </c>
      <c r="I22" s="147">
        <v>934.5</v>
      </c>
      <c r="J22" s="147"/>
      <c r="K22" s="147">
        <v>0</v>
      </c>
      <c r="L22" s="148">
        <v>0</v>
      </c>
      <c r="M22" s="147"/>
      <c r="N22" s="103"/>
      <c r="O22" s="149">
        <v>0.10440000000000001</v>
      </c>
      <c r="P22" s="149">
        <v>8.3500000000000005E-2</v>
      </c>
      <c r="Q22" s="149">
        <v>0.21329999999999999</v>
      </c>
      <c r="R22" s="149">
        <v>3.7600000000000001E-2</v>
      </c>
      <c r="S22" s="149">
        <v>0</v>
      </c>
      <c r="T22" s="149">
        <v>0.25469999999999998</v>
      </c>
      <c r="U22" s="149">
        <v>4.8099999999999997E-2</v>
      </c>
      <c r="V22" s="149">
        <v>0.3458</v>
      </c>
      <c r="W22" s="149">
        <v>0</v>
      </c>
      <c r="X22" s="149">
        <v>0</v>
      </c>
      <c r="Y22" s="149">
        <v>8.2400000000000001E-2</v>
      </c>
      <c r="Z22" s="149">
        <v>0</v>
      </c>
      <c r="AA22" s="149">
        <v>0.71300000000000008</v>
      </c>
      <c r="AB22" s="149">
        <v>6.6900000000000001E-2</v>
      </c>
      <c r="AC22" s="149">
        <v>0.109</v>
      </c>
      <c r="AD22" s="149">
        <v>2.46E-2</v>
      </c>
      <c r="AE22" s="149">
        <v>1.9400000000000001E-2</v>
      </c>
      <c r="AF22" s="149">
        <v>0</v>
      </c>
      <c r="AG22" s="149">
        <v>0.04</v>
      </c>
      <c r="AH22" s="149">
        <v>1.43E-2</v>
      </c>
      <c r="AI22" s="149">
        <v>0</v>
      </c>
      <c r="AJ22" s="149">
        <v>1.6516999999999999</v>
      </c>
      <c r="AK22" s="149">
        <v>0.99719999999999998</v>
      </c>
      <c r="AL22" s="149">
        <v>0.68800000000000006</v>
      </c>
      <c r="AM22" s="149">
        <v>8.7499999999999994E-2</v>
      </c>
      <c r="AN22" s="149">
        <v>1.2200000000000001E-2</v>
      </c>
      <c r="AO22" s="149">
        <v>0.30280000000000001</v>
      </c>
      <c r="AP22" s="149">
        <v>0</v>
      </c>
      <c r="AQ22" s="150">
        <f t="shared" si="2"/>
        <v>5.8964000000000008</v>
      </c>
      <c r="AR22" s="150">
        <f t="shared" si="3"/>
        <v>5.8964000000000008</v>
      </c>
      <c r="AS22" s="150">
        <f t="shared" si="4"/>
        <v>2.2567000000000004</v>
      </c>
      <c r="AT22" s="151">
        <v>0.1474</v>
      </c>
      <c r="AU22" s="152">
        <f t="shared" si="0"/>
        <v>6.0438000000000009</v>
      </c>
      <c r="AV22" s="131"/>
      <c r="AW22" s="153"/>
      <c r="AX22" s="152"/>
      <c r="AY22" s="131"/>
      <c r="AZ22" s="151">
        <f t="shared" si="13"/>
        <v>5.6399999999999999E-2</v>
      </c>
      <c r="BA22" s="160">
        <f t="shared" si="12"/>
        <v>2.3131000000000004</v>
      </c>
      <c r="BB22" s="131"/>
      <c r="BC22" s="155">
        <f t="shared" si="5"/>
        <v>5647.93</v>
      </c>
      <c r="BD22" s="155">
        <f t="shared" si="6"/>
        <v>67775.16</v>
      </c>
      <c r="BE22" s="156"/>
      <c r="BF22" s="157">
        <v>4.835</v>
      </c>
      <c r="BG22" s="157">
        <v>4.835</v>
      </c>
      <c r="BH22" s="156"/>
      <c r="BI22" s="158">
        <f t="shared" si="7"/>
        <v>1.2500103412616341</v>
      </c>
      <c r="BJ22" s="158">
        <f t="shared" si="8"/>
        <v>0</v>
      </c>
      <c r="BK22" s="156">
        <v>5.6399999999999999E-2</v>
      </c>
      <c r="BL22" s="161">
        <f t="shared" si="14"/>
        <v>0</v>
      </c>
      <c r="BM22" s="103">
        <f t="shared" si="9"/>
        <v>666.2985000000001</v>
      </c>
      <c r="BN22" s="103">
        <f t="shared" si="10"/>
        <v>256.23989999999998</v>
      </c>
      <c r="BO22" s="103">
        <f t="shared" si="11"/>
        <v>922.53840000000014</v>
      </c>
    </row>
    <row r="23" spans="1:67" ht="21" x14ac:dyDescent="0.35">
      <c r="A23" s="142">
        <f>[1]ХАРАКТЕРИСТИКА!A170</f>
        <v>159</v>
      </c>
      <c r="B23" s="142">
        <v>17</v>
      </c>
      <c r="C23" s="143" t="s">
        <v>196</v>
      </c>
      <c r="D23" s="144">
        <v>2</v>
      </c>
      <c r="E23" s="144">
        <v>2</v>
      </c>
      <c r="F23" s="145" t="s">
        <v>197</v>
      </c>
      <c r="G23" s="145" t="s">
        <v>97</v>
      </c>
      <c r="H23" s="146">
        <f t="shared" si="1"/>
        <v>1071.8</v>
      </c>
      <c r="I23" s="147">
        <v>1071.8</v>
      </c>
      <c r="J23" s="147"/>
      <c r="K23" s="147">
        <v>0</v>
      </c>
      <c r="L23" s="148">
        <v>0</v>
      </c>
      <c r="M23" s="147"/>
      <c r="N23" s="103"/>
      <c r="O23" s="149">
        <v>0.1633</v>
      </c>
      <c r="P23" s="149">
        <v>0.17419999999999999</v>
      </c>
      <c r="Q23" s="149">
        <v>0.20660000000000001</v>
      </c>
      <c r="R23" s="149">
        <v>4.2099999999999999E-2</v>
      </c>
      <c r="S23" s="149">
        <v>0</v>
      </c>
      <c r="T23" s="149">
        <v>0.2069</v>
      </c>
      <c r="U23" s="149">
        <v>0</v>
      </c>
      <c r="V23" s="149">
        <v>0.3458</v>
      </c>
      <c r="W23" s="149">
        <v>0</v>
      </c>
      <c r="X23" s="149">
        <v>0</v>
      </c>
      <c r="Y23" s="149">
        <v>8.9800000000000005E-2</v>
      </c>
      <c r="Z23" s="149">
        <v>0</v>
      </c>
      <c r="AA23" s="149">
        <v>0.59409999999999996</v>
      </c>
      <c r="AB23" s="149">
        <v>9.9699999999999997E-2</v>
      </c>
      <c r="AC23" s="149">
        <v>0.22750000000000001</v>
      </c>
      <c r="AD23" s="149">
        <v>1.7500000000000002E-2</v>
      </c>
      <c r="AE23" s="149">
        <v>3.73E-2</v>
      </c>
      <c r="AF23" s="149">
        <v>0</v>
      </c>
      <c r="AG23" s="149">
        <v>1.49E-2</v>
      </c>
      <c r="AH23" s="149">
        <v>0</v>
      </c>
      <c r="AI23" s="149">
        <v>0</v>
      </c>
      <c r="AJ23" s="149">
        <v>1.6520000000000001</v>
      </c>
      <c r="AK23" s="149">
        <v>1.2275</v>
      </c>
      <c r="AL23" s="149">
        <v>0.36869999999999997</v>
      </c>
      <c r="AM23" s="149">
        <v>0</v>
      </c>
      <c r="AN23" s="149">
        <v>0</v>
      </c>
      <c r="AO23" s="149">
        <v>0.44719999999999999</v>
      </c>
      <c r="AP23" s="149">
        <v>0</v>
      </c>
      <c r="AQ23" s="150">
        <f t="shared" si="2"/>
        <v>5.9150999999999989</v>
      </c>
      <c r="AR23" s="150">
        <f t="shared" si="3"/>
        <v>5.9150999999999989</v>
      </c>
      <c r="AS23" s="150">
        <f t="shared" si="4"/>
        <v>2.2197</v>
      </c>
      <c r="AT23" s="151">
        <v>0.1479</v>
      </c>
      <c r="AU23" s="152">
        <f t="shared" si="0"/>
        <v>6.0629999999999988</v>
      </c>
      <c r="AV23" s="131"/>
      <c r="AW23" s="153"/>
      <c r="AX23" s="152"/>
      <c r="AY23" s="131"/>
      <c r="AZ23" s="151">
        <f t="shared" si="13"/>
        <v>5.5500000000000001E-2</v>
      </c>
      <c r="BA23" s="160">
        <f t="shared" si="12"/>
        <v>2.2751999999999999</v>
      </c>
      <c r="BB23" s="131"/>
      <c r="BC23" s="155">
        <f t="shared" si="5"/>
        <v>6498.32</v>
      </c>
      <c r="BD23" s="155">
        <f t="shared" si="6"/>
        <v>77979.839999999997</v>
      </c>
      <c r="BE23" s="156"/>
      <c r="BF23" s="157">
        <v>4.8504000000000005</v>
      </c>
      <c r="BG23" s="157">
        <v>4.8504000000000005</v>
      </c>
      <c r="BH23" s="156"/>
      <c r="BI23" s="158">
        <f t="shared" si="7"/>
        <v>1.2499999999999996</v>
      </c>
      <c r="BJ23" s="158">
        <f t="shared" si="8"/>
        <v>0</v>
      </c>
      <c r="BK23" s="156">
        <v>5.5500000000000001E-2</v>
      </c>
      <c r="BL23" s="161">
        <f t="shared" si="14"/>
        <v>0</v>
      </c>
      <c r="BM23" s="103">
        <f t="shared" si="9"/>
        <v>636.75637999999992</v>
      </c>
      <c r="BN23" s="103">
        <f t="shared" si="10"/>
        <v>425.39742000000001</v>
      </c>
      <c r="BO23" s="103">
        <f t="shared" si="11"/>
        <v>1062.1538</v>
      </c>
    </row>
    <row r="24" spans="1:67" ht="21" x14ac:dyDescent="0.35">
      <c r="A24" s="142">
        <f>[1]ХАРАКТЕРИСТИКА!A172</f>
        <v>161</v>
      </c>
      <c r="B24" s="142">
        <v>18</v>
      </c>
      <c r="C24" s="143" t="s">
        <v>198</v>
      </c>
      <c r="D24" s="144">
        <v>2</v>
      </c>
      <c r="E24" s="144">
        <v>3</v>
      </c>
      <c r="F24" s="145" t="s">
        <v>199</v>
      </c>
      <c r="G24" s="145" t="s">
        <v>97</v>
      </c>
      <c r="H24" s="146">
        <f t="shared" si="1"/>
        <v>787.7</v>
      </c>
      <c r="I24" s="147">
        <v>787.7</v>
      </c>
      <c r="J24" s="147"/>
      <c r="K24" s="147">
        <v>0</v>
      </c>
      <c r="L24" s="148">
        <v>0</v>
      </c>
      <c r="M24" s="147"/>
      <c r="N24" s="103"/>
      <c r="O24" s="149">
        <v>0.13689999999999999</v>
      </c>
      <c r="P24" s="149">
        <v>0.13950000000000001</v>
      </c>
      <c r="Q24" s="149">
        <v>0.22109999999999999</v>
      </c>
      <c r="R24" s="149">
        <v>4.2599999999999999E-2</v>
      </c>
      <c r="S24" s="149">
        <v>0</v>
      </c>
      <c r="T24" s="149">
        <v>0.21779999999999999</v>
      </c>
      <c r="U24" s="149">
        <v>4.8099999999999997E-2</v>
      </c>
      <c r="V24" s="149">
        <v>0.3458</v>
      </c>
      <c r="W24" s="149">
        <v>0</v>
      </c>
      <c r="X24" s="149">
        <v>0</v>
      </c>
      <c r="Y24" s="149">
        <v>9.7699999999999995E-2</v>
      </c>
      <c r="Z24" s="149">
        <v>0</v>
      </c>
      <c r="AA24" s="149">
        <v>0.71300000000000008</v>
      </c>
      <c r="AB24" s="149">
        <v>9.0300000000000005E-2</v>
      </c>
      <c r="AC24" s="149">
        <v>0.1822</v>
      </c>
      <c r="AD24" s="149">
        <v>2.1600000000000001E-2</v>
      </c>
      <c r="AE24" s="149">
        <v>5.8700000000000002E-2</v>
      </c>
      <c r="AF24" s="149">
        <v>0</v>
      </c>
      <c r="AG24" s="149">
        <v>5.1900000000000002E-2</v>
      </c>
      <c r="AH24" s="149">
        <v>1.37E-2</v>
      </c>
      <c r="AI24" s="149">
        <v>0</v>
      </c>
      <c r="AJ24" s="149">
        <v>1.4936</v>
      </c>
      <c r="AK24" s="149">
        <v>0.94730000000000003</v>
      </c>
      <c r="AL24" s="149">
        <v>0.62649999999999995</v>
      </c>
      <c r="AM24" s="149">
        <v>8.9899999999999994E-2</v>
      </c>
      <c r="AN24" s="149">
        <v>1.2500000000000001E-2</v>
      </c>
      <c r="AO24" s="149">
        <v>7.8200000000000006E-2</v>
      </c>
      <c r="AP24" s="149">
        <v>0</v>
      </c>
      <c r="AQ24" s="150">
        <f t="shared" si="2"/>
        <v>5.6288999999999998</v>
      </c>
      <c r="AR24" s="150">
        <f t="shared" si="3"/>
        <v>5.6288999999999998</v>
      </c>
      <c r="AS24" s="150">
        <f t="shared" si="4"/>
        <v>2.4832999999999998</v>
      </c>
      <c r="AT24" s="151">
        <v>0.14069999999999999</v>
      </c>
      <c r="AU24" s="152">
        <f t="shared" si="0"/>
        <v>5.7695999999999996</v>
      </c>
      <c r="AV24" s="131"/>
      <c r="AW24" s="153"/>
      <c r="AX24" s="152"/>
      <c r="AY24" s="131"/>
      <c r="AZ24" s="151">
        <f t="shared" si="13"/>
        <v>6.2100000000000002E-2</v>
      </c>
      <c r="BA24" s="160">
        <f t="shared" si="12"/>
        <v>2.5453999999999999</v>
      </c>
      <c r="BB24" s="131"/>
      <c r="BC24" s="155">
        <f t="shared" si="5"/>
        <v>4544.71</v>
      </c>
      <c r="BD24" s="155">
        <f t="shared" si="6"/>
        <v>54536.520000000004</v>
      </c>
      <c r="BE24" s="156"/>
      <c r="BF24" s="157">
        <v>4.6157000000000004</v>
      </c>
      <c r="BG24" s="157">
        <v>4.6157000000000004</v>
      </c>
      <c r="BH24" s="156"/>
      <c r="BI24" s="158">
        <f t="shared" si="7"/>
        <v>1.2499945837034467</v>
      </c>
      <c r="BJ24" s="158">
        <f t="shared" si="8"/>
        <v>0</v>
      </c>
      <c r="BK24" s="156">
        <v>6.2100000000000002E-2</v>
      </c>
      <c r="BL24" s="161">
        <f t="shared" si="14"/>
        <v>0</v>
      </c>
      <c r="BM24" s="103">
        <f t="shared" si="9"/>
        <v>561.63010000000008</v>
      </c>
      <c r="BN24" s="103">
        <f t="shared" si="10"/>
        <v>329.57368000000002</v>
      </c>
      <c r="BO24" s="103">
        <f t="shared" si="11"/>
        <v>891.20378000000005</v>
      </c>
    </row>
    <row r="25" spans="1:67" ht="21" x14ac:dyDescent="0.35">
      <c r="A25" s="142">
        <f>[1]ХАРАКТЕРИСТИКА!A175</f>
        <v>164</v>
      </c>
      <c r="B25" s="142">
        <v>19</v>
      </c>
      <c r="C25" s="143" t="s">
        <v>200</v>
      </c>
      <c r="D25" s="144">
        <v>2</v>
      </c>
      <c r="E25" s="144">
        <v>3</v>
      </c>
      <c r="F25" s="145" t="s">
        <v>201</v>
      </c>
      <c r="G25" s="145" t="s">
        <v>97</v>
      </c>
      <c r="H25" s="146">
        <f t="shared" si="1"/>
        <v>929.4</v>
      </c>
      <c r="I25" s="147">
        <v>929.4</v>
      </c>
      <c r="J25" s="147"/>
      <c r="K25" s="147">
        <v>0</v>
      </c>
      <c r="L25" s="148">
        <v>0</v>
      </c>
      <c r="M25" s="147"/>
      <c r="N25" s="103"/>
      <c r="O25" s="149">
        <v>0.16800000000000001</v>
      </c>
      <c r="P25" s="149">
        <v>0.15260000000000001</v>
      </c>
      <c r="Q25" s="149">
        <v>0.224</v>
      </c>
      <c r="R25" s="149">
        <v>4.19E-2</v>
      </c>
      <c r="S25" s="149">
        <v>0</v>
      </c>
      <c r="T25" s="149">
        <v>0.254</v>
      </c>
      <c r="U25" s="149">
        <v>4.8099999999999997E-2</v>
      </c>
      <c r="V25" s="149">
        <v>0.3458</v>
      </c>
      <c r="W25" s="149">
        <v>0</v>
      </c>
      <c r="X25" s="149">
        <v>0</v>
      </c>
      <c r="Y25" s="149">
        <v>8.2799999999999999E-2</v>
      </c>
      <c r="Z25" s="149">
        <v>0</v>
      </c>
      <c r="AA25" s="149">
        <v>0.81329999999999991</v>
      </c>
      <c r="AB25" s="149">
        <v>0.1125</v>
      </c>
      <c r="AC25" s="149">
        <v>0.19919999999999999</v>
      </c>
      <c r="AD25" s="149">
        <v>2.12E-2</v>
      </c>
      <c r="AE25" s="149">
        <v>6.08E-2</v>
      </c>
      <c r="AF25" s="149">
        <v>0</v>
      </c>
      <c r="AG25" s="149">
        <v>5.0500000000000003E-2</v>
      </c>
      <c r="AH25" s="149">
        <v>1.43E-2</v>
      </c>
      <c r="AI25" s="149">
        <v>0</v>
      </c>
      <c r="AJ25" s="149">
        <v>1.6973</v>
      </c>
      <c r="AK25" s="149">
        <v>0.69830000000000003</v>
      </c>
      <c r="AL25" s="149">
        <v>0.54420000000000002</v>
      </c>
      <c r="AM25" s="149">
        <v>6.1600000000000002E-2</v>
      </c>
      <c r="AN25" s="149">
        <v>8.6E-3</v>
      </c>
      <c r="AO25" s="149">
        <v>0.18640000000000001</v>
      </c>
      <c r="AP25" s="149">
        <v>0</v>
      </c>
      <c r="AQ25" s="150">
        <f t="shared" si="2"/>
        <v>5.7853999999999992</v>
      </c>
      <c r="AR25" s="150">
        <f t="shared" si="3"/>
        <v>5.7853999999999992</v>
      </c>
      <c r="AS25" s="150">
        <f t="shared" si="4"/>
        <v>2.6591999999999989</v>
      </c>
      <c r="AT25" s="151">
        <v>0.14460000000000001</v>
      </c>
      <c r="AU25" s="152">
        <f t="shared" si="0"/>
        <v>5.9299999999999988</v>
      </c>
      <c r="AV25" s="131"/>
      <c r="AW25" s="153"/>
      <c r="AX25" s="152"/>
      <c r="AY25" s="131"/>
      <c r="AZ25" s="151">
        <f t="shared" si="13"/>
        <v>6.6500000000000004E-2</v>
      </c>
      <c r="BA25" s="160">
        <f t="shared" si="12"/>
        <v>2.7256999999999989</v>
      </c>
      <c r="BB25" s="131"/>
      <c r="BC25" s="155">
        <f t="shared" si="5"/>
        <v>5511.34</v>
      </c>
      <c r="BD25" s="155">
        <f t="shared" si="6"/>
        <v>66136.08</v>
      </c>
      <c r="BE25" s="156"/>
      <c r="BF25" s="157">
        <v>4.7440000000000007</v>
      </c>
      <c r="BG25" s="157">
        <v>4.7440000000000007</v>
      </c>
      <c r="BH25" s="156"/>
      <c r="BI25" s="158">
        <f t="shared" si="7"/>
        <v>1.2499999999999996</v>
      </c>
      <c r="BJ25" s="158">
        <f t="shared" si="8"/>
        <v>0</v>
      </c>
      <c r="BK25" s="156">
        <v>6.6500000000000004E-2</v>
      </c>
      <c r="BL25" s="161">
        <f t="shared" si="14"/>
        <v>0</v>
      </c>
      <c r="BM25" s="103">
        <f t="shared" si="9"/>
        <v>755.88101999999992</v>
      </c>
      <c r="BN25" s="103">
        <f t="shared" si="10"/>
        <v>426.12989999999996</v>
      </c>
      <c r="BO25" s="103">
        <f t="shared" si="11"/>
        <v>1182.0109199999999</v>
      </c>
    </row>
    <row r="26" spans="1:67" ht="21" x14ac:dyDescent="0.35">
      <c r="A26" s="142">
        <f>[1]ХАРАКТЕРИСТИКА!A177</f>
        <v>166</v>
      </c>
      <c r="B26" s="142">
        <v>20</v>
      </c>
      <c r="C26" s="143" t="s">
        <v>202</v>
      </c>
      <c r="D26" s="144">
        <v>2</v>
      </c>
      <c r="E26" s="144">
        <v>3</v>
      </c>
      <c r="F26" s="145" t="s">
        <v>203</v>
      </c>
      <c r="G26" s="145" t="s">
        <v>97</v>
      </c>
      <c r="H26" s="146">
        <f t="shared" si="1"/>
        <v>846.7</v>
      </c>
      <c r="I26" s="147">
        <v>846.7</v>
      </c>
      <c r="J26" s="147"/>
      <c r="K26" s="147">
        <v>0</v>
      </c>
      <c r="L26" s="148">
        <v>0</v>
      </c>
      <c r="M26" s="147"/>
      <c r="N26" s="103"/>
      <c r="O26" s="149">
        <v>0.17269999999999999</v>
      </c>
      <c r="P26" s="149">
        <v>0.15329999999999999</v>
      </c>
      <c r="Q26" s="149">
        <v>0.2225</v>
      </c>
      <c r="R26" s="149">
        <v>0</v>
      </c>
      <c r="S26" s="149">
        <v>0</v>
      </c>
      <c r="T26" s="149">
        <v>0.26529999999999998</v>
      </c>
      <c r="U26" s="149">
        <v>4.8099999999999997E-2</v>
      </c>
      <c r="V26" s="149">
        <v>0.33839999999999998</v>
      </c>
      <c r="W26" s="149">
        <v>0</v>
      </c>
      <c r="X26" s="149">
        <v>0</v>
      </c>
      <c r="Y26" s="149">
        <v>0.27279999999999999</v>
      </c>
      <c r="Z26" s="149">
        <v>0</v>
      </c>
      <c r="AA26" s="149">
        <v>0.99370000000000003</v>
      </c>
      <c r="AB26" s="149">
        <v>0.1028</v>
      </c>
      <c r="AC26" s="149">
        <v>0.20019999999999999</v>
      </c>
      <c r="AD26" s="149">
        <v>1.9800000000000002E-2</v>
      </c>
      <c r="AE26" s="149">
        <v>0</v>
      </c>
      <c r="AF26" s="149">
        <v>0</v>
      </c>
      <c r="AG26" s="149">
        <v>5.2200000000000003E-2</v>
      </c>
      <c r="AH26" s="149">
        <v>1.43E-2</v>
      </c>
      <c r="AI26" s="149">
        <v>0</v>
      </c>
      <c r="AJ26" s="149">
        <v>1.4349000000000001</v>
      </c>
      <c r="AK26" s="149">
        <v>0.85019999999999996</v>
      </c>
      <c r="AL26" s="149">
        <v>0.46589999999999998</v>
      </c>
      <c r="AM26" s="149">
        <v>0.13070000000000001</v>
      </c>
      <c r="AN26" s="149">
        <v>1.8200000000000001E-2</v>
      </c>
      <c r="AO26" s="149">
        <v>0.21820000000000001</v>
      </c>
      <c r="AP26" s="149">
        <v>0</v>
      </c>
      <c r="AQ26" s="150">
        <f t="shared" si="2"/>
        <v>5.9742000000000015</v>
      </c>
      <c r="AR26" s="150">
        <f t="shared" si="3"/>
        <v>5.9742000000000015</v>
      </c>
      <c r="AS26" s="150">
        <f t="shared" si="4"/>
        <v>3.0050000000000008</v>
      </c>
      <c r="AT26" s="151">
        <v>0.14940000000000001</v>
      </c>
      <c r="AU26" s="152">
        <f t="shared" si="0"/>
        <v>6.1236000000000015</v>
      </c>
      <c r="AV26" s="131"/>
      <c r="AW26" s="153"/>
      <c r="AX26" s="152"/>
      <c r="AY26" s="131"/>
      <c r="AZ26" s="151">
        <f t="shared" si="13"/>
        <v>7.51E-2</v>
      </c>
      <c r="BA26" s="160">
        <f t="shared" si="12"/>
        <v>3.0801000000000007</v>
      </c>
      <c r="BB26" s="131"/>
      <c r="BC26" s="155">
        <f t="shared" si="5"/>
        <v>5184.8500000000004</v>
      </c>
      <c r="BD26" s="155">
        <f t="shared" si="6"/>
        <v>62218.200000000004</v>
      </c>
      <c r="BE26" s="156"/>
      <c r="BF26" s="157">
        <v>4.8988999999999994</v>
      </c>
      <c r="BG26" s="157">
        <v>4.8988999999999994</v>
      </c>
      <c r="BH26" s="156"/>
      <c r="BI26" s="158">
        <f t="shared" si="7"/>
        <v>1.2499948968135708</v>
      </c>
      <c r="BJ26" s="158">
        <f t="shared" si="8"/>
        <v>0</v>
      </c>
      <c r="BK26" s="156">
        <v>7.51E-2</v>
      </c>
      <c r="BL26" s="161">
        <f t="shared" si="14"/>
        <v>0</v>
      </c>
      <c r="BM26" s="103">
        <f t="shared" si="9"/>
        <v>841.36579000000006</v>
      </c>
      <c r="BN26" s="103">
        <f t="shared" si="10"/>
        <v>329.62031000000002</v>
      </c>
      <c r="BO26" s="103">
        <f t="shared" si="11"/>
        <v>1170.9861000000001</v>
      </c>
    </row>
    <row r="27" spans="1:67" ht="21" x14ac:dyDescent="0.35">
      <c r="A27" s="142">
        <f>[1]ХАРАКТЕРИСТИКА!A178</f>
        <v>167</v>
      </c>
      <c r="B27" s="142">
        <v>21</v>
      </c>
      <c r="C27" s="143" t="s">
        <v>204</v>
      </c>
      <c r="D27" s="144">
        <v>2</v>
      </c>
      <c r="E27" s="144">
        <v>3</v>
      </c>
      <c r="F27" s="145" t="s">
        <v>205</v>
      </c>
      <c r="G27" s="145" t="s">
        <v>97</v>
      </c>
      <c r="H27" s="146">
        <f t="shared" si="1"/>
        <v>929.1</v>
      </c>
      <c r="I27" s="147">
        <v>929.1</v>
      </c>
      <c r="J27" s="147"/>
      <c r="K27" s="147">
        <v>0</v>
      </c>
      <c r="L27" s="148">
        <v>0</v>
      </c>
      <c r="M27" s="147"/>
      <c r="N27" s="103"/>
      <c r="O27" s="149">
        <v>0.14829999999999999</v>
      </c>
      <c r="P27" s="149">
        <v>0.20649999999999999</v>
      </c>
      <c r="Q27" s="149">
        <v>0.22470000000000001</v>
      </c>
      <c r="R27" s="149">
        <v>4.2200000000000001E-2</v>
      </c>
      <c r="S27" s="149">
        <v>0</v>
      </c>
      <c r="T27" s="149">
        <v>0.25159999999999999</v>
      </c>
      <c r="U27" s="149">
        <v>4.8099999999999997E-2</v>
      </c>
      <c r="V27" s="149">
        <v>0.3458</v>
      </c>
      <c r="W27" s="149">
        <v>0</v>
      </c>
      <c r="X27" s="149">
        <v>0</v>
      </c>
      <c r="Y27" s="149">
        <v>8.2900000000000001E-2</v>
      </c>
      <c r="Z27" s="149">
        <v>0</v>
      </c>
      <c r="AA27" s="149">
        <v>0.71300000000000008</v>
      </c>
      <c r="AB27" s="149">
        <v>0.1008</v>
      </c>
      <c r="AC27" s="149">
        <v>0.26960000000000001</v>
      </c>
      <c r="AD27" s="149">
        <v>2.1399999999999999E-2</v>
      </c>
      <c r="AE27" s="149">
        <v>6.4699999999999994E-2</v>
      </c>
      <c r="AF27" s="149">
        <v>0</v>
      </c>
      <c r="AG27" s="149">
        <v>4.99E-2</v>
      </c>
      <c r="AH27" s="149">
        <v>1.4E-2</v>
      </c>
      <c r="AI27" s="149">
        <v>0</v>
      </c>
      <c r="AJ27" s="149">
        <v>1.5203</v>
      </c>
      <c r="AK27" s="149">
        <v>0.6855</v>
      </c>
      <c r="AL27" s="149">
        <v>0.45350000000000001</v>
      </c>
      <c r="AM27" s="149">
        <v>0.1283</v>
      </c>
      <c r="AN27" s="149">
        <v>1.78E-2</v>
      </c>
      <c r="AO27" s="149">
        <v>0.25900000000000001</v>
      </c>
      <c r="AP27" s="149">
        <v>0</v>
      </c>
      <c r="AQ27" s="150">
        <f t="shared" si="2"/>
        <v>5.6479000000000008</v>
      </c>
      <c r="AR27" s="150">
        <f t="shared" si="3"/>
        <v>5.6479000000000008</v>
      </c>
      <c r="AS27" s="150">
        <f t="shared" si="4"/>
        <v>2.7295999999999996</v>
      </c>
      <c r="AT27" s="151">
        <v>0.14119999999999999</v>
      </c>
      <c r="AU27" s="152">
        <f t="shared" si="0"/>
        <v>5.7891000000000012</v>
      </c>
      <c r="AV27" s="131"/>
      <c r="AW27" s="153"/>
      <c r="AX27" s="152"/>
      <c r="AY27" s="131"/>
      <c r="AZ27" s="151">
        <f t="shared" si="13"/>
        <v>6.8199999999999997E-2</v>
      </c>
      <c r="BA27" s="160">
        <f t="shared" si="12"/>
        <v>2.7977999999999996</v>
      </c>
      <c r="BB27" s="131"/>
      <c r="BC27" s="155">
        <f t="shared" si="5"/>
        <v>5378.65</v>
      </c>
      <c r="BD27" s="155">
        <f t="shared" si="6"/>
        <v>64543.799999999996</v>
      </c>
      <c r="BE27" s="156"/>
      <c r="BF27" s="157">
        <v>4.6313000000000004</v>
      </c>
      <c r="BG27" s="157">
        <v>4.6313000000000004</v>
      </c>
      <c r="BH27" s="156"/>
      <c r="BI27" s="158">
        <f t="shared" si="7"/>
        <v>1.2499946019476174</v>
      </c>
      <c r="BJ27" s="158">
        <f t="shared" si="8"/>
        <v>0</v>
      </c>
      <c r="BK27" s="156">
        <v>6.8199999999999997E-2</v>
      </c>
      <c r="BL27" s="161">
        <f t="shared" si="14"/>
        <v>0</v>
      </c>
      <c r="BM27" s="103">
        <f t="shared" si="9"/>
        <v>662.44830000000013</v>
      </c>
      <c r="BN27" s="103">
        <f t="shared" si="10"/>
        <v>483.50363999999996</v>
      </c>
      <c r="BO27" s="103">
        <f t="shared" si="11"/>
        <v>1145.9519400000001</v>
      </c>
    </row>
    <row r="28" spans="1:67" ht="21" x14ac:dyDescent="0.35">
      <c r="A28" s="142">
        <f>[1]ХАРАКТЕРИСТИКА!A180</f>
        <v>169</v>
      </c>
      <c r="B28" s="142">
        <v>22</v>
      </c>
      <c r="C28" s="143" t="s">
        <v>206</v>
      </c>
      <c r="D28" s="144">
        <v>2</v>
      </c>
      <c r="E28" s="144">
        <v>3</v>
      </c>
      <c r="F28" s="145" t="s">
        <v>207</v>
      </c>
      <c r="G28" s="145" t="s">
        <v>97</v>
      </c>
      <c r="H28" s="146">
        <f t="shared" si="1"/>
        <v>943.5</v>
      </c>
      <c r="I28" s="147">
        <v>943.5</v>
      </c>
      <c r="J28" s="147"/>
      <c r="K28" s="147">
        <v>0</v>
      </c>
      <c r="L28" s="148">
        <v>0</v>
      </c>
      <c r="M28" s="147"/>
      <c r="N28" s="103"/>
      <c r="O28" s="149">
        <v>0.1169</v>
      </c>
      <c r="P28" s="149">
        <v>0.20480000000000001</v>
      </c>
      <c r="Q28" s="149">
        <v>0.2268</v>
      </c>
      <c r="R28" s="149">
        <v>4.2299999999999997E-2</v>
      </c>
      <c r="S28" s="149">
        <v>0</v>
      </c>
      <c r="T28" s="149">
        <v>0.25019999999999998</v>
      </c>
      <c r="U28" s="149">
        <v>4.8099999999999997E-2</v>
      </c>
      <c r="V28" s="149">
        <v>0.3458</v>
      </c>
      <c r="W28" s="149">
        <v>0</v>
      </c>
      <c r="X28" s="149">
        <v>0</v>
      </c>
      <c r="Y28" s="149">
        <v>8.1600000000000006E-2</v>
      </c>
      <c r="Z28" s="149">
        <v>0</v>
      </c>
      <c r="AA28" s="149">
        <v>0.71299999999999997</v>
      </c>
      <c r="AB28" s="149">
        <v>7.3800000000000004E-2</v>
      </c>
      <c r="AC28" s="149">
        <v>0.26740000000000003</v>
      </c>
      <c r="AD28" s="149">
        <v>2.23E-2</v>
      </c>
      <c r="AE28" s="149">
        <v>6.4500000000000002E-2</v>
      </c>
      <c r="AF28" s="149">
        <v>0</v>
      </c>
      <c r="AG28" s="149">
        <v>4.9799999999999997E-2</v>
      </c>
      <c r="AH28" s="149">
        <v>1.4E-2</v>
      </c>
      <c r="AI28" s="149">
        <v>0</v>
      </c>
      <c r="AJ28" s="149">
        <v>1.7985</v>
      </c>
      <c r="AK28" s="149">
        <v>0.69539999999999991</v>
      </c>
      <c r="AL28" s="149">
        <v>0.52110000000000001</v>
      </c>
      <c r="AM28" s="149">
        <v>0.12709999999999999</v>
      </c>
      <c r="AN28" s="149">
        <v>1.77E-2</v>
      </c>
      <c r="AO28" s="149">
        <v>0.1938</v>
      </c>
      <c r="AP28" s="149">
        <v>0</v>
      </c>
      <c r="AQ28" s="150">
        <f t="shared" si="2"/>
        <v>5.8748999999999993</v>
      </c>
      <c r="AR28" s="150">
        <f t="shared" si="3"/>
        <v>5.8748999999999993</v>
      </c>
      <c r="AS28" s="150">
        <f t="shared" si="4"/>
        <v>2.6660999999999992</v>
      </c>
      <c r="AT28" s="151">
        <v>0.1469</v>
      </c>
      <c r="AU28" s="152">
        <f t="shared" si="0"/>
        <v>6.0217999999999989</v>
      </c>
      <c r="AV28" s="131"/>
      <c r="AW28" s="153"/>
      <c r="AX28" s="152"/>
      <c r="AY28" s="131"/>
      <c r="AZ28" s="151">
        <f t="shared" si="13"/>
        <v>6.6699999999999995E-2</v>
      </c>
      <c r="BA28" s="160">
        <f t="shared" si="12"/>
        <v>2.7327999999999992</v>
      </c>
      <c r="BB28" s="131"/>
      <c r="BC28" s="155">
        <f t="shared" si="5"/>
        <v>5681.57</v>
      </c>
      <c r="BD28" s="155">
        <f t="shared" si="6"/>
        <v>68178.84</v>
      </c>
      <c r="BE28" s="156"/>
      <c r="BF28" s="157">
        <v>4.8174000000000001</v>
      </c>
      <c r="BG28" s="157">
        <v>4.8174000000000001</v>
      </c>
      <c r="BH28" s="156"/>
      <c r="BI28" s="158">
        <f t="shared" si="7"/>
        <v>1.2500103790426369</v>
      </c>
      <c r="BJ28" s="158">
        <f t="shared" si="8"/>
        <v>0</v>
      </c>
      <c r="BK28" s="156">
        <v>6.6699999999999995E-2</v>
      </c>
      <c r="BL28" s="161">
        <f t="shared" si="14"/>
        <v>0</v>
      </c>
      <c r="BM28" s="103">
        <f t="shared" si="9"/>
        <v>672.71550000000002</v>
      </c>
      <c r="BN28" s="103">
        <f t="shared" si="10"/>
        <v>464.01330000000007</v>
      </c>
      <c r="BO28" s="103">
        <f t="shared" si="11"/>
        <v>1136.7288000000001</v>
      </c>
    </row>
    <row r="29" spans="1:67" ht="21" x14ac:dyDescent="0.35">
      <c r="A29" s="142">
        <f>[1]ХАРАКТЕРИСТИКА!A181</f>
        <v>170</v>
      </c>
      <c r="B29" s="142">
        <v>23</v>
      </c>
      <c r="C29" s="143" t="s">
        <v>208</v>
      </c>
      <c r="D29" s="144">
        <v>2</v>
      </c>
      <c r="E29" s="144">
        <v>3</v>
      </c>
      <c r="F29" s="145" t="s">
        <v>209</v>
      </c>
      <c r="G29" s="145" t="s">
        <v>97</v>
      </c>
      <c r="H29" s="146">
        <f t="shared" si="1"/>
        <v>788.8</v>
      </c>
      <c r="I29" s="147">
        <v>788.8</v>
      </c>
      <c r="J29" s="147"/>
      <c r="K29" s="147">
        <v>0</v>
      </c>
      <c r="L29" s="148">
        <v>0</v>
      </c>
      <c r="M29" s="147"/>
      <c r="N29" s="103"/>
      <c r="O29" s="149">
        <v>0.20219999999999999</v>
      </c>
      <c r="P29" s="149">
        <v>0.18229999999999999</v>
      </c>
      <c r="Q29" s="149">
        <v>0</v>
      </c>
      <c r="R29" s="149">
        <v>0</v>
      </c>
      <c r="S29" s="149">
        <v>0</v>
      </c>
      <c r="T29" s="149">
        <v>0.25740000000000002</v>
      </c>
      <c r="U29" s="149">
        <v>4.8099999999999997E-2</v>
      </c>
      <c r="V29" s="149">
        <v>0.3337</v>
      </c>
      <c r="W29" s="149">
        <v>0</v>
      </c>
      <c r="X29" s="149">
        <v>0</v>
      </c>
      <c r="Y29" s="149">
        <v>0.2928</v>
      </c>
      <c r="Z29" s="149">
        <v>0</v>
      </c>
      <c r="AA29" s="149">
        <v>1.2229000000000001</v>
      </c>
      <c r="AB29" s="149">
        <v>0.1326</v>
      </c>
      <c r="AC29" s="149">
        <v>0.23810000000000001</v>
      </c>
      <c r="AD29" s="149">
        <v>0</v>
      </c>
      <c r="AE29" s="149">
        <v>0</v>
      </c>
      <c r="AF29" s="149">
        <v>0</v>
      </c>
      <c r="AG29" s="149">
        <v>4.6899999999999997E-2</v>
      </c>
      <c r="AH29" s="149">
        <v>1.37E-2</v>
      </c>
      <c r="AI29" s="149">
        <v>0</v>
      </c>
      <c r="AJ29" s="149">
        <v>1.502</v>
      </c>
      <c r="AK29" s="149">
        <v>0.92769999999999997</v>
      </c>
      <c r="AL29" s="149">
        <v>0.50819999999999999</v>
      </c>
      <c r="AM29" s="149">
        <v>0</v>
      </c>
      <c r="AN29" s="149">
        <v>0</v>
      </c>
      <c r="AO29" s="149">
        <v>0.38800000000000001</v>
      </c>
      <c r="AP29" s="149">
        <v>0</v>
      </c>
      <c r="AQ29" s="150">
        <f t="shared" si="2"/>
        <v>6.2965999999999998</v>
      </c>
      <c r="AR29" s="150">
        <f t="shared" si="3"/>
        <v>6.2965999999999998</v>
      </c>
      <c r="AS29" s="150">
        <f t="shared" si="4"/>
        <v>2.9706999999999999</v>
      </c>
      <c r="AT29" s="151">
        <v>0.15740000000000001</v>
      </c>
      <c r="AU29" s="152">
        <f t="shared" si="0"/>
        <v>6.4539999999999997</v>
      </c>
      <c r="AV29" s="131"/>
      <c r="AW29" s="153"/>
      <c r="AX29" s="152"/>
      <c r="AY29" s="131"/>
      <c r="AZ29" s="151">
        <f t="shared" si="13"/>
        <v>7.4300000000000005E-2</v>
      </c>
      <c r="BA29" s="160">
        <f t="shared" si="12"/>
        <v>3.0449999999999999</v>
      </c>
      <c r="BB29" s="131"/>
      <c r="BC29" s="155">
        <f t="shared" si="5"/>
        <v>5090.92</v>
      </c>
      <c r="BD29" s="155">
        <f t="shared" si="6"/>
        <v>61091.040000000001</v>
      </c>
      <c r="BE29" s="156"/>
      <c r="BF29" s="157">
        <v>5.1631999999999998</v>
      </c>
      <c r="BG29" s="157">
        <v>5.1631999999999998</v>
      </c>
      <c r="BH29" s="156"/>
      <c r="BI29" s="158">
        <f t="shared" si="7"/>
        <v>1.25</v>
      </c>
      <c r="BJ29" s="158">
        <f t="shared" si="8"/>
        <v>0</v>
      </c>
      <c r="BK29" s="156">
        <v>7.4300000000000005E-2</v>
      </c>
      <c r="BL29" s="161">
        <f t="shared" si="14"/>
        <v>0</v>
      </c>
      <c r="BM29" s="103">
        <f t="shared" si="9"/>
        <v>964.62351999999998</v>
      </c>
      <c r="BN29" s="103">
        <f t="shared" si="10"/>
        <v>340.20943999999997</v>
      </c>
      <c r="BO29" s="103">
        <f t="shared" si="11"/>
        <v>1304.83296</v>
      </c>
    </row>
    <row r="30" spans="1:67" ht="21" x14ac:dyDescent="0.35">
      <c r="A30" s="142">
        <f>[1]ХАРАКТЕРИСТИКА!A201</f>
        <v>190</v>
      </c>
      <c r="B30" s="142">
        <v>24</v>
      </c>
      <c r="C30" s="143" t="s">
        <v>210</v>
      </c>
      <c r="D30" s="144">
        <v>2</v>
      </c>
      <c r="E30" s="144">
        <v>1</v>
      </c>
      <c r="F30" s="145" t="s">
        <v>211</v>
      </c>
      <c r="G30" s="145" t="s">
        <v>97</v>
      </c>
      <c r="H30" s="146">
        <f t="shared" si="1"/>
        <v>342.8</v>
      </c>
      <c r="I30" s="147">
        <v>342.8</v>
      </c>
      <c r="J30" s="147"/>
      <c r="K30" s="147">
        <v>0</v>
      </c>
      <c r="L30" s="148">
        <v>0</v>
      </c>
      <c r="M30" s="147"/>
      <c r="N30" s="103"/>
      <c r="O30" s="149">
        <v>0.1077</v>
      </c>
      <c r="P30" s="149">
        <v>9.2299999999999993E-2</v>
      </c>
      <c r="Q30" s="149">
        <v>0</v>
      </c>
      <c r="R30" s="149">
        <v>0</v>
      </c>
      <c r="S30" s="149">
        <v>0</v>
      </c>
      <c r="T30" s="149">
        <v>0.15890000000000001</v>
      </c>
      <c r="U30" s="149">
        <v>4.8099999999999997E-2</v>
      </c>
      <c r="V30" s="149">
        <v>0.3337</v>
      </c>
      <c r="W30" s="149">
        <v>0</v>
      </c>
      <c r="X30" s="149">
        <v>0</v>
      </c>
      <c r="Y30" s="149">
        <v>5.6099999999999997E-2</v>
      </c>
      <c r="Z30" s="149">
        <v>0</v>
      </c>
      <c r="AA30" s="149">
        <v>0.87449999999999994</v>
      </c>
      <c r="AB30" s="149">
        <v>6.83E-2</v>
      </c>
      <c r="AC30" s="149">
        <v>8.3699999999999997E-2</v>
      </c>
      <c r="AD30" s="149">
        <v>0</v>
      </c>
      <c r="AE30" s="149">
        <v>0</v>
      </c>
      <c r="AF30" s="149">
        <v>0</v>
      </c>
      <c r="AG30" s="149">
        <v>1.84E-2</v>
      </c>
      <c r="AH30" s="149">
        <v>1.2699999999999999E-2</v>
      </c>
      <c r="AI30" s="149">
        <v>0</v>
      </c>
      <c r="AJ30" s="149">
        <v>1.8085</v>
      </c>
      <c r="AK30" s="149">
        <v>0.74150000000000005</v>
      </c>
      <c r="AL30" s="149">
        <v>0.70379999999999998</v>
      </c>
      <c r="AM30" s="149">
        <v>7.9399999999999998E-2</v>
      </c>
      <c r="AN30" s="149">
        <v>1.0999999999999999E-2</v>
      </c>
      <c r="AO30" s="149">
        <v>0.22459999999999999</v>
      </c>
      <c r="AP30" s="149">
        <v>0</v>
      </c>
      <c r="AQ30" s="150">
        <f t="shared" si="2"/>
        <v>5.4231999999999996</v>
      </c>
      <c r="AR30" s="150">
        <f t="shared" si="3"/>
        <v>5.4231999999999996</v>
      </c>
      <c r="AS30" s="150">
        <f t="shared" si="4"/>
        <v>1.9447999999999999</v>
      </c>
      <c r="AT30" s="151">
        <v>0.1356</v>
      </c>
      <c r="AU30" s="152">
        <f t="shared" si="0"/>
        <v>5.5587999999999997</v>
      </c>
      <c r="AV30" s="131"/>
      <c r="AW30" s="153"/>
      <c r="AX30" s="152"/>
      <c r="AY30" s="131"/>
      <c r="AZ30" s="151">
        <f t="shared" si="13"/>
        <v>4.8599999999999997E-2</v>
      </c>
      <c r="BA30" s="160">
        <f t="shared" si="12"/>
        <v>1.9933999999999998</v>
      </c>
      <c r="BB30" s="131"/>
      <c r="BC30" s="155">
        <f t="shared" si="5"/>
        <v>1905.56</v>
      </c>
      <c r="BD30" s="155">
        <f t="shared" si="6"/>
        <v>22866.720000000001</v>
      </c>
      <c r="BE30" s="156"/>
      <c r="BF30" s="157">
        <v>4.4470000000000001</v>
      </c>
      <c r="BG30" s="157">
        <v>4.4470000000000001</v>
      </c>
      <c r="BH30" s="156"/>
      <c r="BI30" s="158">
        <f t="shared" si="7"/>
        <v>1.2500112435349673</v>
      </c>
      <c r="BJ30" s="158">
        <f t="shared" si="8"/>
        <v>0</v>
      </c>
      <c r="BK30" s="156">
        <v>4.8599999999999997E-2</v>
      </c>
      <c r="BL30" s="161">
        <f t="shared" si="14"/>
        <v>0</v>
      </c>
      <c r="BM30" s="103">
        <f t="shared" si="9"/>
        <v>299.77859999999998</v>
      </c>
      <c r="BN30" s="103">
        <f t="shared" si="10"/>
        <v>62.766679999999994</v>
      </c>
      <c r="BO30" s="103">
        <f t="shared" si="11"/>
        <v>362.54527999999999</v>
      </c>
    </row>
    <row r="31" spans="1:67" ht="21" x14ac:dyDescent="0.35">
      <c r="A31" s="142">
        <f>[1]ХАРАКТЕРИСТИКА!A204</f>
        <v>193</v>
      </c>
      <c r="B31" s="142">
        <v>25</v>
      </c>
      <c r="C31" s="143" t="s">
        <v>212</v>
      </c>
      <c r="D31" s="144">
        <v>2</v>
      </c>
      <c r="E31" s="144">
        <v>2</v>
      </c>
      <c r="F31" s="145" t="s">
        <v>213</v>
      </c>
      <c r="G31" s="145" t="s">
        <v>97</v>
      </c>
      <c r="H31" s="146">
        <f t="shared" si="1"/>
        <v>620.9</v>
      </c>
      <c r="I31" s="147">
        <v>620.9</v>
      </c>
      <c r="J31" s="147"/>
      <c r="K31" s="147">
        <v>0</v>
      </c>
      <c r="L31" s="148">
        <v>0</v>
      </c>
      <c r="M31" s="147"/>
      <c r="N31" s="103"/>
      <c r="O31" s="149">
        <v>0.23549999999999999</v>
      </c>
      <c r="P31" s="149">
        <v>0.1714</v>
      </c>
      <c r="Q31" s="149">
        <v>0</v>
      </c>
      <c r="R31" s="149">
        <v>0</v>
      </c>
      <c r="S31" s="149">
        <v>0</v>
      </c>
      <c r="T31" s="149">
        <v>0.1956</v>
      </c>
      <c r="U31" s="149">
        <v>4.8099999999999997E-2</v>
      </c>
      <c r="V31" s="149">
        <v>0.3337</v>
      </c>
      <c r="W31" s="149">
        <v>0</v>
      </c>
      <c r="X31" s="149">
        <v>0</v>
      </c>
      <c r="Y31" s="149">
        <v>0.186</v>
      </c>
      <c r="Z31" s="149">
        <v>0</v>
      </c>
      <c r="AA31" s="149">
        <v>1.179</v>
      </c>
      <c r="AB31" s="149">
        <v>0.16089999999999999</v>
      </c>
      <c r="AC31" s="149">
        <v>0.22389999999999999</v>
      </c>
      <c r="AD31" s="149">
        <v>0</v>
      </c>
      <c r="AE31" s="149">
        <v>0</v>
      </c>
      <c r="AF31" s="149">
        <v>0</v>
      </c>
      <c r="AG31" s="149">
        <v>3.2199999999999999E-2</v>
      </c>
      <c r="AH31" s="149">
        <v>1.29E-2</v>
      </c>
      <c r="AI31" s="149">
        <v>0</v>
      </c>
      <c r="AJ31" s="149">
        <v>1.6435</v>
      </c>
      <c r="AK31" s="149">
        <v>0.30630000000000002</v>
      </c>
      <c r="AL31" s="149">
        <v>0.4798</v>
      </c>
      <c r="AM31" s="149">
        <v>0</v>
      </c>
      <c r="AN31" s="149">
        <v>0</v>
      </c>
      <c r="AO31" s="149">
        <v>0.18290000000000001</v>
      </c>
      <c r="AP31" s="149">
        <v>0</v>
      </c>
      <c r="AQ31" s="150">
        <f t="shared" si="2"/>
        <v>5.391700000000001</v>
      </c>
      <c r="AR31" s="150">
        <f t="shared" si="3"/>
        <v>5.391700000000001</v>
      </c>
      <c r="AS31" s="150">
        <f t="shared" si="4"/>
        <v>2.7792000000000003</v>
      </c>
      <c r="AT31" s="151">
        <v>0.1348</v>
      </c>
      <c r="AU31" s="152">
        <f t="shared" si="0"/>
        <v>5.5265000000000013</v>
      </c>
      <c r="AV31" s="131"/>
      <c r="AW31" s="153"/>
      <c r="AX31" s="152"/>
      <c r="AY31" s="131"/>
      <c r="AZ31" s="151">
        <f t="shared" si="13"/>
        <v>6.9500000000000006E-2</v>
      </c>
      <c r="BA31" s="160">
        <f t="shared" si="12"/>
        <v>2.8487000000000005</v>
      </c>
      <c r="BB31" s="131"/>
      <c r="BC31" s="155">
        <f t="shared" si="5"/>
        <v>3431.4</v>
      </c>
      <c r="BD31" s="155">
        <f t="shared" si="6"/>
        <v>41176.800000000003</v>
      </c>
      <c r="BE31" s="156"/>
      <c r="BF31" s="157">
        <v>4.4206000000000003</v>
      </c>
      <c r="BG31" s="157">
        <v>4.4206000000000003</v>
      </c>
      <c r="BH31" s="156"/>
      <c r="BI31" s="158">
        <f t="shared" si="7"/>
        <v>1.2501696602271186</v>
      </c>
      <c r="BJ31" s="158">
        <f t="shared" si="8"/>
        <v>0</v>
      </c>
      <c r="BK31" s="156">
        <v>6.9500000000000006E-2</v>
      </c>
      <c r="BL31" s="161">
        <f t="shared" si="14"/>
        <v>0</v>
      </c>
      <c r="BM31" s="103">
        <f t="shared" si="9"/>
        <v>732.04110000000003</v>
      </c>
      <c r="BN31" s="103">
        <f t="shared" si="10"/>
        <v>266.92491000000001</v>
      </c>
      <c r="BO31" s="103">
        <f t="shared" si="11"/>
        <v>998.9660100000001</v>
      </c>
    </row>
    <row r="32" spans="1:67" ht="21" x14ac:dyDescent="0.35">
      <c r="A32" s="142">
        <f>[1]ХАРАКТЕРИСТИКА!A205</f>
        <v>194</v>
      </c>
      <c r="B32" s="142">
        <v>26</v>
      </c>
      <c r="C32" s="143" t="s">
        <v>214</v>
      </c>
      <c r="D32" s="144">
        <v>2</v>
      </c>
      <c r="E32" s="144">
        <v>1</v>
      </c>
      <c r="F32" s="145" t="s">
        <v>215</v>
      </c>
      <c r="G32" s="145" t="s">
        <v>97</v>
      </c>
      <c r="H32" s="146">
        <f t="shared" si="1"/>
        <v>263.10000000000002</v>
      </c>
      <c r="I32" s="147">
        <v>263.10000000000002</v>
      </c>
      <c r="J32" s="147"/>
      <c r="K32" s="147">
        <v>0</v>
      </c>
      <c r="L32" s="148">
        <v>0</v>
      </c>
      <c r="M32" s="147"/>
      <c r="N32" s="103"/>
      <c r="O32" s="149">
        <v>0.15279999999999999</v>
      </c>
      <c r="P32" s="149">
        <v>0.14330000000000001</v>
      </c>
      <c r="Q32" s="149">
        <v>0</v>
      </c>
      <c r="R32" s="149">
        <v>0</v>
      </c>
      <c r="S32" s="149">
        <v>0</v>
      </c>
      <c r="T32" s="149">
        <v>0.18759999999999999</v>
      </c>
      <c r="U32" s="149">
        <v>4.8099999999999997E-2</v>
      </c>
      <c r="V32" s="149">
        <v>0.3337</v>
      </c>
      <c r="W32" s="149">
        <v>0</v>
      </c>
      <c r="X32" s="149">
        <v>0</v>
      </c>
      <c r="Y32" s="149">
        <v>7.3200000000000001E-2</v>
      </c>
      <c r="Z32" s="149">
        <v>0</v>
      </c>
      <c r="AA32" s="149">
        <v>1.1017999999999999</v>
      </c>
      <c r="AB32" s="149">
        <v>0.10059999999999999</v>
      </c>
      <c r="AC32" s="149">
        <v>0.18720000000000001</v>
      </c>
      <c r="AD32" s="149">
        <v>0</v>
      </c>
      <c r="AE32" s="149">
        <v>0</v>
      </c>
      <c r="AF32" s="149">
        <v>0</v>
      </c>
      <c r="AG32" s="149">
        <v>2.4199999999999999E-2</v>
      </c>
      <c r="AH32" s="149">
        <v>1.4800000000000001E-2</v>
      </c>
      <c r="AI32" s="149">
        <v>0</v>
      </c>
      <c r="AJ32" s="149">
        <v>1.5141</v>
      </c>
      <c r="AK32" s="149">
        <v>0.73250000000000004</v>
      </c>
      <c r="AL32" s="149">
        <v>0.69510000000000005</v>
      </c>
      <c r="AM32" s="149">
        <v>0</v>
      </c>
      <c r="AN32" s="149">
        <v>0</v>
      </c>
      <c r="AO32" s="149">
        <v>7.3200000000000001E-2</v>
      </c>
      <c r="AP32" s="149">
        <v>0</v>
      </c>
      <c r="AQ32" s="150">
        <f t="shared" si="2"/>
        <v>5.3822000000000001</v>
      </c>
      <c r="AR32" s="150">
        <f t="shared" si="3"/>
        <v>5.3822000000000001</v>
      </c>
      <c r="AS32" s="150">
        <f t="shared" si="4"/>
        <v>2.3672999999999997</v>
      </c>
      <c r="AT32" s="151">
        <v>0.1346</v>
      </c>
      <c r="AU32" s="152">
        <f t="shared" si="0"/>
        <v>5.5167999999999999</v>
      </c>
      <c r="AV32" s="131"/>
      <c r="AW32" s="153"/>
      <c r="AX32" s="152"/>
      <c r="AY32" s="131"/>
      <c r="AZ32" s="151">
        <f t="shared" si="13"/>
        <v>5.9200000000000003E-2</v>
      </c>
      <c r="BA32" s="160">
        <f t="shared" si="12"/>
        <v>2.4264999999999999</v>
      </c>
      <c r="BB32" s="131"/>
      <c r="BC32" s="155">
        <f t="shared" si="5"/>
        <v>1451.47</v>
      </c>
      <c r="BD32" s="155">
        <f t="shared" si="6"/>
        <v>17417.64</v>
      </c>
      <c r="BE32" s="156"/>
      <c r="BF32" s="157">
        <v>4.4123999999999999</v>
      </c>
      <c r="BG32" s="157">
        <v>4.4123999999999999</v>
      </c>
      <c r="BH32" s="156"/>
      <c r="BI32" s="158">
        <f t="shared" si="7"/>
        <v>1.250294624240776</v>
      </c>
      <c r="BJ32" s="158">
        <f t="shared" si="8"/>
        <v>0</v>
      </c>
      <c r="BK32" s="156">
        <v>5.9200000000000003E-2</v>
      </c>
      <c r="BL32" s="161">
        <f t="shared" si="14"/>
        <v>0</v>
      </c>
      <c r="BM32" s="103">
        <f t="shared" si="9"/>
        <v>289.88357999999999</v>
      </c>
      <c r="BN32" s="103">
        <f t="shared" si="10"/>
        <v>85.981080000000006</v>
      </c>
      <c r="BO32" s="103">
        <f t="shared" si="11"/>
        <v>375.86466000000001</v>
      </c>
    </row>
    <row r="33" spans="1:67" ht="21" x14ac:dyDescent="0.35">
      <c r="A33" s="142">
        <f>[1]ХАРАКТЕРИСТИКА!A206</f>
        <v>195</v>
      </c>
      <c r="B33" s="142">
        <v>27</v>
      </c>
      <c r="C33" s="143" t="s">
        <v>216</v>
      </c>
      <c r="D33" s="144">
        <v>2</v>
      </c>
      <c r="E33" s="144">
        <v>3</v>
      </c>
      <c r="F33" s="145" t="s">
        <v>217</v>
      </c>
      <c r="G33" s="145" t="s">
        <v>97</v>
      </c>
      <c r="H33" s="146">
        <f t="shared" si="1"/>
        <v>928.5</v>
      </c>
      <c r="I33" s="147">
        <v>928.5</v>
      </c>
      <c r="J33" s="147"/>
      <c r="K33" s="147">
        <v>0</v>
      </c>
      <c r="L33" s="148">
        <v>0</v>
      </c>
      <c r="M33" s="147"/>
      <c r="N33" s="103"/>
      <c r="O33" s="149">
        <v>0.21659999999999999</v>
      </c>
      <c r="P33" s="149">
        <v>0.1527</v>
      </c>
      <c r="Q33" s="149">
        <v>0</v>
      </c>
      <c r="R33" s="149">
        <v>0</v>
      </c>
      <c r="S33" s="149">
        <v>0</v>
      </c>
      <c r="T33" s="149">
        <v>0.25419999999999998</v>
      </c>
      <c r="U33" s="149">
        <v>4.8099999999999997E-2</v>
      </c>
      <c r="V33" s="149">
        <v>0.3337</v>
      </c>
      <c r="W33" s="149">
        <v>0</v>
      </c>
      <c r="X33" s="149">
        <v>0</v>
      </c>
      <c r="Y33" s="149">
        <v>0.24879999999999999</v>
      </c>
      <c r="Z33" s="149">
        <v>0</v>
      </c>
      <c r="AA33" s="149">
        <v>0.90329999999999999</v>
      </c>
      <c r="AB33" s="149">
        <v>0.13389999999999999</v>
      </c>
      <c r="AC33" s="149">
        <v>0.19939999999999999</v>
      </c>
      <c r="AD33" s="149">
        <v>0</v>
      </c>
      <c r="AE33" s="149">
        <v>0</v>
      </c>
      <c r="AF33" s="149">
        <v>0</v>
      </c>
      <c r="AG33" s="149">
        <v>5.0599999999999999E-2</v>
      </c>
      <c r="AH33" s="149">
        <v>1.43E-2</v>
      </c>
      <c r="AI33" s="149">
        <v>0</v>
      </c>
      <c r="AJ33" s="149">
        <v>1.6309</v>
      </c>
      <c r="AK33" s="149">
        <v>0.76490000000000002</v>
      </c>
      <c r="AL33" s="149">
        <v>0.4582</v>
      </c>
      <c r="AM33" s="149">
        <v>0.12839999999999999</v>
      </c>
      <c r="AN33" s="149">
        <v>1.78E-2</v>
      </c>
      <c r="AO33" s="149">
        <v>0.41670000000000001</v>
      </c>
      <c r="AP33" s="149">
        <v>0</v>
      </c>
      <c r="AQ33" s="150">
        <f t="shared" si="2"/>
        <v>5.9725000000000001</v>
      </c>
      <c r="AR33" s="150">
        <f t="shared" si="3"/>
        <v>5.9725000000000001</v>
      </c>
      <c r="AS33" s="150">
        <f t="shared" si="4"/>
        <v>2.7018</v>
      </c>
      <c r="AT33" s="151">
        <v>0.14929999999999999</v>
      </c>
      <c r="AU33" s="152">
        <f t="shared" si="0"/>
        <v>6.1218000000000004</v>
      </c>
      <c r="AV33" s="131"/>
      <c r="AW33" s="153"/>
      <c r="AX33" s="152"/>
      <c r="AY33" s="131"/>
      <c r="AZ33" s="151">
        <f t="shared" si="13"/>
        <v>6.7500000000000004E-2</v>
      </c>
      <c r="BA33" s="160">
        <f t="shared" si="12"/>
        <v>2.7692999999999999</v>
      </c>
      <c r="BB33" s="131"/>
      <c r="BC33" s="155">
        <f t="shared" si="5"/>
        <v>5684.09</v>
      </c>
      <c r="BD33" s="155">
        <f t="shared" si="6"/>
        <v>68209.08</v>
      </c>
      <c r="BE33" s="156"/>
      <c r="BF33" s="157">
        <v>4.8974000000000002</v>
      </c>
      <c r="BG33" s="157">
        <v>4.8974000000000002</v>
      </c>
      <c r="BH33" s="156"/>
      <c r="BI33" s="158">
        <f t="shared" si="7"/>
        <v>1.2500102094989178</v>
      </c>
      <c r="BJ33" s="158">
        <f t="shared" si="8"/>
        <v>0</v>
      </c>
      <c r="BK33" s="156">
        <v>6.7500000000000004E-2</v>
      </c>
      <c r="BL33" s="161">
        <f t="shared" si="14"/>
        <v>0</v>
      </c>
      <c r="BM33" s="103">
        <f t="shared" si="9"/>
        <v>838.71405000000004</v>
      </c>
      <c r="BN33" s="103">
        <f t="shared" si="10"/>
        <v>369.72869999999995</v>
      </c>
      <c r="BO33" s="103">
        <f t="shared" si="11"/>
        <v>1208.4427499999999</v>
      </c>
    </row>
    <row r="34" spans="1:67" ht="21" x14ac:dyDescent="0.35">
      <c r="A34" s="142">
        <f>[1]ХАРАКТЕРИСТИКА!A207</f>
        <v>196</v>
      </c>
      <c r="B34" s="142">
        <v>28</v>
      </c>
      <c r="C34" s="143" t="s">
        <v>218</v>
      </c>
      <c r="D34" s="144">
        <v>2</v>
      </c>
      <c r="E34" s="144">
        <v>3</v>
      </c>
      <c r="F34" s="145" t="s">
        <v>219</v>
      </c>
      <c r="G34" s="145" t="s">
        <v>97</v>
      </c>
      <c r="H34" s="146">
        <f t="shared" si="1"/>
        <v>928.6</v>
      </c>
      <c r="I34" s="147">
        <v>928.6</v>
      </c>
      <c r="J34" s="147"/>
      <c r="K34" s="147">
        <v>0</v>
      </c>
      <c r="L34" s="148">
        <v>0</v>
      </c>
      <c r="M34" s="147"/>
      <c r="N34" s="103"/>
      <c r="O34" s="149">
        <v>0.14330000000000001</v>
      </c>
      <c r="P34" s="149">
        <v>0.1527</v>
      </c>
      <c r="Q34" s="149">
        <v>0.22559999999999999</v>
      </c>
      <c r="R34" s="149">
        <v>4.3200000000000002E-2</v>
      </c>
      <c r="S34" s="149">
        <v>0</v>
      </c>
      <c r="T34" s="149">
        <v>0.25419999999999998</v>
      </c>
      <c r="U34" s="149">
        <v>4.8099999999999997E-2</v>
      </c>
      <c r="V34" s="149">
        <v>0.3458</v>
      </c>
      <c r="W34" s="149">
        <v>0</v>
      </c>
      <c r="X34" s="149">
        <v>0</v>
      </c>
      <c r="Y34" s="149">
        <v>8.2900000000000001E-2</v>
      </c>
      <c r="Z34" s="149">
        <v>0</v>
      </c>
      <c r="AA34" s="149">
        <v>0.71300000000000008</v>
      </c>
      <c r="AB34" s="149">
        <v>8.9399999999999993E-2</v>
      </c>
      <c r="AC34" s="149">
        <v>0.19939999999999999</v>
      </c>
      <c r="AD34" s="149">
        <v>2.1600000000000001E-2</v>
      </c>
      <c r="AE34" s="149">
        <v>6.4799999999999996E-2</v>
      </c>
      <c r="AF34" s="149">
        <v>0</v>
      </c>
      <c r="AG34" s="149">
        <v>5.0500000000000003E-2</v>
      </c>
      <c r="AH34" s="149">
        <v>1.43E-2</v>
      </c>
      <c r="AI34" s="149">
        <v>0</v>
      </c>
      <c r="AJ34" s="149">
        <v>1.6523000000000001</v>
      </c>
      <c r="AK34" s="149">
        <v>0.6966</v>
      </c>
      <c r="AL34" s="149">
        <v>0.43379999999999996</v>
      </c>
      <c r="AM34" s="149">
        <v>0.1328</v>
      </c>
      <c r="AN34" s="149">
        <v>1.84E-2</v>
      </c>
      <c r="AO34" s="149">
        <v>0.2218</v>
      </c>
      <c r="AP34" s="149">
        <v>0</v>
      </c>
      <c r="AQ34" s="150">
        <f t="shared" si="2"/>
        <v>5.6044999999999989</v>
      </c>
      <c r="AR34" s="150">
        <f t="shared" si="3"/>
        <v>5.6044999999999989</v>
      </c>
      <c r="AS34" s="150">
        <f t="shared" si="4"/>
        <v>2.5999999999999996</v>
      </c>
      <c r="AT34" s="151">
        <v>0.1401</v>
      </c>
      <c r="AU34" s="152">
        <f t="shared" si="0"/>
        <v>5.7445999999999993</v>
      </c>
      <c r="AV34" s="131"/>
      <c r="AW34" s="153"/>
      <c r="AX34" s="152"/>
      <c r="AY34" s="131"/>
      <c r="AZ34" s="151">
        <f t="shared" si="13"/>
        <v>6.5000000000000002E-2</v>
      </c>
      <c r="BA34" s="160">
        <f t="shared" si="12"/>
        <v>2.6649999999999996</v>
      </c>
      <c r="BB34" s="131"/>
      <c r="BC34" s="155">
        <f t="shared" si="5"/>
        <v>5334.44</v>
      </c>
      <c r="BD34" s="155">
        <f t="shared" si="6"/>
        <v>64013.279999999999</v>
      </c>
      <c r="BE34" s="156"/>
      <c r="BF34" s="157">
        <v>4.595699999999999</v>
      </c>
      <c r="BG34" s="157">
        <v>4.595699999999999</v>
      </c>
      <c r="BH34" s="156"/>
      <c r="BI34" s="158">
        <f t="shared" si="7"/>
        <v>1.2499945601322977</v>
      </c>
      <c r="BJ34" s="158">
        <f t="shared" si="8"/>
        <v>0</v>
      </c>
      <c r="BK34" s="156">
        <v>6.5000000000000002E-2</v>
      </c>
      <c r="BL34" s="161">
        <f t="shared" si="14"/>
        <v>0</v>
      </c>
      <c r="BM34" s="103">
        <f t="shared" si="9"/>
        <v>662.09180000000003</v>
      </c>
      <c r="BN34" s="103">
        <f t="shared" si="10"/>
        <v>408.58399999999995</v>
      </c>
      <c r="BO34" s="103">
        <f t="shared" si="11"/>
        <v>1070.6758</v>
      </c>
    </row>
    <row r="35" spans="1:67" ht="21" x14ac:dyDescent="0.35">
      <c r="A35" s="142">
        <f>[1]ХАРАКТЕРИСТИКА!A244</f>
        <v>233</v>
      </c>
      <c r="B35" s="142">
        <v>29</v>
      </c>
      <c r="C35" s="143" t="s">
        <v>220</v>
      </c>
      <c r="D35" s="144">
        <v>2</v>
      </c>
      <c r="E35" s="144">
        <v>2</v>
      </c>
      <c r="F35" s="145" t="s">
        <v>221</v>
      </c>
      <c r="G35" s="145" t="s">
        <v>97</v>
      </c>
      <c r="H35" s="146">
        <f t="shared" si="1"/>
        <v>395.7</v>
      </c>
      <c r="I35" s="147">
        <v>395.7</v>
      </c>
      <c r="J35" s="147"/>
      <c r="K35" s="147">
        <v>0</v>
      </c>
      <c r="L35" s="148">
        <v>0</v>
      </c>
      <c r="M35" s="147"/>
      <c r="N35" s="103"/>
      <c r="O35" s="149">
        <v>0.23419999999999999</v>
      </c>
      <c r="P35" s="149">
        <v>0.16239999999999999</v>
      </c>
      <c r="Q35" s="149">
        <v>0</v>
      </c>
      <c r="R35" s="149">
        <v>0</v>
      </c>
      <c r="S35" s="149">
        <v>0</v>
      </c>
      <c r="T35" s="149">
        <v>0.25130000000000002</v>
      </c>
      <c r="U35" s="149">
        <v>4.8099999999999997E-2</v>
      </c>
      <c r="V35" s="149">
        <v>0.3337</v>
      </c>
      <c r="W35" s="149">
        <v>0</v>
      </c>
      <c r="X35" s="149">
        <v>0</v>
      </c>
      <c r="Y35" s="149">
        <v>0.29189999999999999</v>
      </c>
      <c r="Z35" s="149">
        <v>0</v>
      </c>
      <c r="AA35" s="149">
        <v>1.0369000000000002</v>
      </c>
      <c r="AB35" s="149">
        <v>0.15459999999999999</v>
      </c>
      <c r="AC35" s="149">
        <v>0.2122</v>
      </c>
      <c r="AD35" s="149">
        <v>0</v>
      </c>
      <c r="AE35" s="149">
        <v>0</v>
      </c>
      <c r="AF35" s="149">
        <v>0</v>
      </c>
      <c r="AG35" s="149">
        <v>4.5199999999999997E-2</v>
      </c>
      <c r="AH35" s="149">
        <v>1.5699999999999999E-2</v>
      </c>
      <c r="AI35" s="149">
        <v>0</v>
      </c>
      <c r="AJ35" s="149">
        <v>1.4870000000000001</v>
      </c>
      <c r="AK35" s="149">
        <v>0.52800000000000002</v>
      </c>
      <c r="AL35" s="149">
        <v>0.44109999999999999</v>
      </c>
      <c r="AM35" s="149">
        <v>0</v>
      </c>
      <c r="AN35" s="149">
        <v>0</v>
      </c>
      <c r="AO35" s="149">
        <v>0.1605</v>
      </c>
      <c r="AP35" s="149">
        <v>0</v>
      </c>
      <c r="AQ35" s="150">
        <f t="shared" si="2"/>
        <v>5.4027999999999992</v>
      </c>
      <c r="AR35" s="150">
        <f t="shared" si="3"/>
        <v>5.4027999999999992</v>
      </c>
      <c r="AS35" s="150">
        <f t="shared" si="4"/>
        <v>2.7862</v>
      </c>
      <c r="AT35" s="151">
        <v>0.1351</v>
      </c>
      <c r="AU35" s="152">
        <f t="shared" si="0"/>
        <v>5.5378999999999987</v>
      </c>
      <c r="AV35" s="131"/>
      <c r="AW35" s="153"/>
      <c r="AX35" s="152"/>
      <c r="AY35" s="131"/>
      <c r="AZ35" s="151">
        <f t="shared" si="13"/>
        <v>6.9699999999999998E-2</v>
      </c>
      <c r="BA35" s="160">
        <f t="shared" si="12"/>
        <v>2.8559000000000001</v>
      </c>
      <c r="BB35" s="131"/>
      <c r="BC35" s="155">
        <f t="shared" si="5"/>
        <v>2191.35</v>
      </c>
      <c r="BD35" s="155">
        <f t="shared" si="6"/>
        <v>26296.199999999997</v>
      </c>
      <c r="BE35" s="156"/>
      <c r="BF35" s="157">
        <v>4.4302999999999999</v>
      </c>
      <c r="BG35" s="157">
        <v>4.4302999999999999</v>
      </c>
      <c r="BH35" s="156"/>
      <c r="BI35" s="158">
        <f t="shared" si="7"/>
        <v>1.2500056429587159</v>
      </c>
      <c r="BJ35" s="158">
        <f t="shared" si="8"/>
        <v>0</v>
      </c>
      <c r="BK35" s="156">
        <v>6.9699999999999998E-2</v>
      </c>
      <c r="BL35" s="161">
        <f t="shared" si="14"/>
        <v>0</v>
      </c>
      <c r="BM35" s="103">
        <f t="shared" si="9"/>
        <v>410.30133000000006</v>
      </c>
      <c r="BN35" s="103">
        <f t="shared" si="10"/>
        <v>169.24089000000001</v>
      </c>
      <c r="BO35" s="103">
        <f t="shared" si="11"/>
        <v>579.54222000000004</v>
      </c>
    </row>
    <row r="36" spans="1:67" ht="21" x14ac:dyDescent="0.35">
      <c r="A36" s="142">
        <f>[1]ХАРАКТЕРИСТИКА!A163</f>
        <v>152</v>
      </c>
      <c r="B36" s="142">
        <v>30</v>
      </c>
      <c r="C36" s="143" t="s">
        <v>222</v>
      </c>
      <c r="D36" s="144">
        <v>3</v>
      </c>
      <c r="E36" s="144">
        <v>5</v>
      </c>
      <c r="F36" s="145" t="s">
        <v>223</v>
      </c>
      <c r="G36" s="145" t="s">
        <v>97</v>
      </c>
      <c r="H36" s="146">
        <f t="shared" si="1"/>
        <v>1917.7</v>
      </c>
      <c r="I36" s="147">
        <v>1917.7</v>
      </c>
      <c r="J36" s="147"/>
      <c r="K36" s="147">
        <v>0</v>
      </c>
      <c r="L36" s="148">
        <v>0</v>
      </c>
      <c r="M36" s="147"/>
      <c r="N36" s="103"/>
      <c r="O36" s="149">
        <v>0.1598</v>
      </c>
      <c r="P36" s="149">
        <v>0.18079999999999999</v>
      </c>
      <c r="Q36" s="149">
        <v>0</v>
      </c>
      <c r="R36" s="149">
        <v>0</v>
      </c>
      <c r="S36" s="149">
        <v>0</v>
      </c>
      <c r="T36" s="149">
        <v>0.32769999999999999</v>
      </c>
      <c r="U36" s="149">
        <v>4.8099999999999997E-2</v>
      </c>
      <c r="V36" s="149">
        <v>0.3337</v>
      </c>
      <c r="W36" s="149">
        <v>0</v>
      </c>
      <c r="X36" s="149">
        <v>0</v>
      </c>
      <c r="Y36" s="149">
        <v>0.2258</v>
      </c>
      <c r="Z36" s="149">
        <v>0</v>
      </c>
      <c r="AA36" s="149">
        <v>1.0645</v>
      </c>
      <c r="AB36" s="149">
        <v>0.1192</v>
      </c>
      <c r="AC36" s="149">
        <v>0.2361</v>
      </c>
      <c r="AD36" s="149">
        <v>0</v>
      </c>
      <c r="AE36" s="149">
        <v>0</v>
      </c>
      <c r="AF36" s="149">
        <v>0</v>
      </c>
      <c r="AG36" s="149">
        <v>0.1042</v>
      </c>
      <c r="AH36" s="149">
        <v>9.2999999999999992E-3</v>
      </c>
      <c r="AI36" s="149">
        <v>0</v>
      </c>
      <c r="AJ36" s="149">
        <v>1.0250999999999999</v>
      </c>
      <c r="AK36" s="149">
        <v>0.96250000000000002</v>
      </c>
      <c r="AL36" s="149">
        <v>0.38059999999999999</v>
      </c>
      <c r="AM36" s="149">
        <v>8.7400000000000005E-2</v>
      </c>
      <c r="AN36" s="149">
        <v>1.21E-2</v>
      </c>
      <c r="AO36" s="149">
        <v>0.3342</v>
      </c>
      <c r="AP36" s="149">
        <v>0</v>
      </c>
      <c r="AQ36" s="150">
        <f t="shared" si="2"/>
        <v>5.6111000000000004</v>
      </c>
      <c r="AR36" s="150">
        <f t="shared" si="3"/>
        <v>5.6111000000000004</v>
      </c>
      <c r="AS36" s="150">
        <f t="shared" si="4"/>
        <v>2.9087000000000005</v>
      </c>
      <c r="AT36" s="151">
        <v>0.14030000000000001</v>
      </c>
      <c r="AU36" s="152">
        <f t="shared" si="0"/>
        <v>5.7514000000000003</v>
      </c>
      <c r="AV36" s="131"/>
      <c r="AW36" s="153"/>
      <c r="AX36" s="152"/>
      <c r="AY36" s="131"/>
      <c r="AZ36" s="151">
        <f t="shared" si="13"/>
        <v>7.2700000000000001E-2</v>
      </c>
      <c r="BA36" s="160">
        <f t="shared" si="12"/>
        <v>2.9814000000000007</v>
      </c>
      <c r="BB36" s="131"/>
      <c r="BC36" s="155">
        <f t="shared" si="5"/>
        <v>11029.46</v>
      </c>
      <c r="BD36" s="155">
        <f t="shared" si="6"/>
        <v>132353.51999999999</v>
      </c>
      <c r="BE36" s="156"/>
      <c r="BF36" s="157">
        <v>4.6010999999999997</v>
      </c>
      <c r="BG36" s="157">
        <v>4.6010999999999997</v>
      </c>
      <c r="BH36" s="156"/>
      <c r="BI36" s="158">
        <f t="shared" si="7"/>
        <v>1.2500054334832975</v>
      </c>
      <c r="BJ36" s="158">
        <f t="shared" si="8"/>
        <v>0</v>
      </c>
      <c r="BK36" s="156">
        <v>7.2700000000000001E-2</v>
      </c>
      <c r="BL36" s="161">
        <f t="shared" si="14"/>
        <v>0</v>
      </c>
      <c r="BM36" s="103">
        <f t="shared" si="9"/>
        <v>2041.39165</v>
      </c>
      <c r="BN36" s="103">
        <f t="shared" si="10"/>
        <v>899.01776000000007</v>
      </c>
      <c r="BO36" s="103">
        <f t="shared" si="11"/>
        <v>2940.4094100000002</v>
      </c>
    </row>
    <row r="37" spans="1:67" ht="21" x14ac:dyDescent="0.35">
      <c r="A37" s="142">
        <f>[1]ХАРАКТЕРИСТИКА!A164</f>
        <v>153</v>
      </c>
      <c r="B37" s="142">
        <v>31</v>
      </c>
      <c r="C37" s="143" t="s">
        <v>224</v>
      </c>
      <c r="D37" s="144">
        <v>3</v>
      </c>
      <c r="E37" s="144">
        <v>10</v>
      </c>
      <c r="F37" s="145" t="s">
        <v>225</v>
      </c>
      <c r="G37" s="145" t="s">
        <v>97</v>
      </c>
      <c r="H37" s="146">
        <f t="shared" si="1"/>
        <v>3930.4</v>
      </c>
      <c r="I37" s="147">
        <v>3848.8</v>
      </c>
      <c r="J37" s="147"/>
      <c r="K37" s="147">
        <v>0</v>
      </c>
      <c r="L37" s="148">
        <v>81.599999999999994</v>
      </c>
      <c r="M37" s="147"/>
      <c r="N37" s="103"/>
      <c r="O37" s="149">
        <v>0.15110000000000001</v>
      </c>
      <c r="P37" s="149">
        <v>0.1734</v>
      </c>
      <c r="Q37" s="149">
        <v>0</v>
      </c>
      <c r="R37" s="149">
        <v>0</v>
      </c>
      <c r="S37" s="149">
        <v>0</v>
      </c>
      <c r="T37" s="149">
        <v>0.44529999999999997</v>
      </c>
      <c r="U37" s="149">
        <v>4.8099999999999997E-2</v>
      </c>
      <c r="V37" s="149">
        <v>0.3337</v>
      </c>
      <c r="W37" s="149">
        <v>0</v>
      </c>
      <c r="X37" s="149">
        <v>0</v>
      </c>
      <c r="Y37" s="149">
        <v>0.22040000000000001</v>
      </c>
      <c r="Z37" s="149">
        <v>0</v>
      </c>
      <c r="AA37" s="149">
        <v>0.69669999999999999</v>
      </c>
      <c r="AB37" s="149">
        <v>0.11219999999999999</v>
      </c>
      <c r="AC37" s="149">
        <v>0.22639999999999999</v>
      </c>
      <c r="AD37" s="149">
        <v>0</v>
      </c>
      <c r="AE37" s="149">
        <v>0</v>
      </c>
      <c r="AF37" s="149">
        <v>0</v>
      </c>
      <c r="AG37" s="149">
        <v>7.0800000000000002E-2</v>
      </c>
      <c r="AH37" s="149">
        <v>9.1999999999999998E-3</v>
      </c>
      <c r="AI37" s="149">
        <v>0</v>
      </c>
      <c r="AJ37" s="149">
        <v>1.7315</v>
      </c>
      <c r="AK37" s="149">
        <v>0.81410000000000005</v>
      </c>
      <c r="AL37" s="149">
        <v>0.3473</v>
      </c>
      <c r="AM37" s="149">
        <v>8.7300000000000003E-2</v>
      </c>
      <c r="AN37" s="149">
        <v>1.21E-2</v>
      </c>
      <c r="AO37" s="149">
        <v>0.41310000000000002</v>
      </c>
      <c r="AP37" s="149">
        <v>0</v>
      </c>
      <c r="AQ37" s="150">
        <f t="shared" si="2"/>
        <v>5.8926999999999996</v>
      </c>
      <c r="AR37" s="150">
        <f t="shared" si="3"/>
        <v>5.8926999999999996</v>
      </c>
      <c r="AS37" s="150">
        <f t="shared" si="4"/>
        <v>2.5867000000000004</v>
      </c>
      <c r="AT37" s="151">
        <v>0.14729999999999999</v>
      </c>
      <c r="AU37" s="152">
        <f t="shared" si="0"/>
        <v>6.0399999999999991</v>
      </c>
      <c r="AV37" s="131"/>
      <c r="AW37" s="153"/>
      <c r="AX37" s="152"/>
      <c r="AY37" s="131"/>
      <c r="AZ37" s="151">
        <f t="shared" si="13"/>
        <v>6.4699999999999994E-2</v>
      </c>
      <c r="BA37" s="160">
        <f t="shared" si="12"/>
        <v>2.6514000000000006</v>
      </c>
      <c r="BB37" s="131"/>
      <c r="BC37" s="155">
        <f t="shared" si="5"/>
        <v>23463.11</v>
      </c>
      <c r="BD37" s="155">
        <f t="shared" si="6"/>
        <v>281557.32</v>
      </c>
      <c r="BE37" s="156"/>
      <c r="BF37" s="157">
        <v>4.8320000000000007</v>
      </c>
      <c r="BG37" s="157">
        <v>4.8320000000000007</v>
      </c>
      <c r="BH37" s="156"/>
      <c r="BI37" s="158">
        <f t="shared" si="7"/>
        <v>1.2499999999999996</v>
      </c>
      <c r="BJ37" s="158">
        <f t="shared" si="8"/>
        <v>0</v>
      </c>
      <c r="BK37" s="156">
        <v>6.4699999999999994E-2</v>
      </c>
      <c r="BL37" s="161">
        <f t="shared" si="14"/>
        <v>0</v>
      </c>
      <c r="BM37" s="103">
        <f t="shared" si="9"/>
        <v>2738.3096799999998</v>
      </c>
      <c r="BN37" s="103">
        <f t="shared" si="10"/>
        <v>1645.2654399999999</v>
      </c>
      <c r="BO37" s="103">
        <f t="shared" si="11"/>
        <v>4383.5751199999995</v>
      </c>
    </row>
    <row r="38" spans="1:67" ht="21" x14ac:dyDescent="0.35">
      <c r="A38" s="142">
        <f>[1]ХАРАКТЕРИСТИКА!A166</f>
        <v>155</v>
      </c>
      <c r="B38" s="142">
        <v>32</v>
      </c>
      <c r="C38" s="143" t="s">
        <v>226</v>
      </c>
      <c r="D38" s="144">
        <v>3</v>
      </c>
      <c r="E38" s="144">
        <v>4</v>
      </c>
      <c r="F38" s="145" t="s">
        <v>227</v>
      </c>
      <c r="G38" s="145" t="s">
        <v>97</v>
      </c>
      <c r="H38" s="146">
        <f t="shared" si="1"/>
        <v>1467.4</v>
      </c>
      <c r="I38" s="147">
        <v>1467.4</v>
      </c>
      <c r="J38" s="147"/>
      <c r="K38" s="147">
        <v>0</v>
      </c>
      <c r="L38" s="148">
        <v>0</v>
      </c>
      <c r="M38" s="147"/>
      <c r="N38" s="103"/>
      <c r="O38" s="149">
        <v>0.1636</v>
      </c>
      <c r="P38" s="149">
        <v>0.18970000000000001</v>
      </c>
      <c r="Q38" s="149">
        <v>0.21629999999999999</v>
      </c>
      <c r="R38" s="149">
        <v>4.4699999999999997E-2</v>
      </c>
      <c r="S38" s="149">
        <v>0</v>
      </c>
      <c r="T38" s="149">
        <v>0.25159999999999999</v>
      </c>
      <c r="U38" s="149">
        <v>4.8099999999999997E-2</v>
      </c>
      <c r="V38" s="149">
        <v>0.3458</v>
      </c>
      <c r="W38" s="149">
        <v>0</v>
      </c>
      <c r="X38" s="149">
        <v>0</v>
      </c>
      <c r="Y38" s="149">
        <v>7.8700000000000006E-2</v>
      </c>
      <c r="Z38" s="149">
        <v>0</v>
      </c>
      <c r="AA38" s="149">
        <v>0.84199999999999997</v>
      </c>
      <c r="AB38" s="149">
        <v>0.1046</v>
      </c>
      <c r="AC38" s="149">
        <v>0.24779999999999999</v>
      </c>
      <c r="AD38" s="149">
        <v>2.2200000000000001E-2</v>
      </c>
      <c r="AE38" s="149">
        <v>0.04</v>
      </c>
      <c r="AF38" s="149">
        <v>0</v>
      </c>
      <c r="AG38" s="149">
        <v>5.0299999999999997E-2</v>
      </c>
      <c r="AH38" s="149">
        <v>9.4999999999999998E-3</v>
      </c>
      <c r="AI38" s="149">
        <v>0</v>
      </c>
      <c r="AJ38" s="149">
        <v>1.0417000000000001</v>
      </c>
      <c r="AK38" s="149">
        <v>0.88380000000000003</v>
      </c>
      <c r="AL38" s="149">
        <v>0.59909999999999997</v>
      </c>
      <c r="AM38" s="149">
        <v>8.8400000000000006E-2</v>
      </c>
      <c r="AN38" s="149">
        <v>1.23E-2</v>
      </c>
      <c r="AO38" s="149">
        <v>0.30170000000000002</v>
      </c>
      <c r="AP38" s="149">
        <v>0</v>
      </c>
      <c r="AQ38" s="150">
        <f t="shared" si="2"/>
        <v>5.5819000000000001</v>
      </c>
      <c r="AR38" s="150">
        <f t="shared" si="3"/>
        <v>5.5819000000000001</v>
      </c>
      <c r="AS38" s="150">
        <f t="shared" si="4"/>
        <v>2.7556000000000003</v>
      </c>
      <c r="AT38" s="151">
        <v>0.13950000000000001</v>
      </c>
      <c r="AU38" s="152">
        <f t="shared" si="0"/>
        <v>5.7214</v>
      </c>
      <c r="AV38" s="131"/>
      <c r="AW38" s="153"/>
      <c r="AX38" s="152"/>
      <c r="AY38" s="131"/>
      <c r="AZ38" s="151">
        <f t="shared" si="13"/>
        <v>6.8900000000000003E-2</v>
      </c>
      <c r="BA38" s="160">
        <f t="shared" si="12"/>
        <v>2.8245000000000005</v>
      </c>
      <c r="BB38" s="131"/>
      <c r="BC38" s="155">
        <f t="shared" si="5"/>
        <v>8395.58</v>
      </c>
      <c r="BD38" s="155">
        <f t="shared" si="6"/>
        <v>100746.95999999999</v>
      </c>
      <c r="BE38" s="156"/>
      <c r="BF38" s="157">
        <v>4.5770999999999997</v>
      </c>
      <c r="BG38" s="157">
        <v>4.5770999999999997</v>
      </c>
      <c r="BH38" s="156"/>
      <c r="BI38" s="158">
        <f t="shared" si="7"/>
        <v>1.2500054619737389</v>
      </c>
      <c r="BJ38" s="158">
        <f t="shared" si="8"/>
        <v>0</v>
      </c>
      <c r="BK38" s="156">
        <v>6.8900000000000003E-2</v>
      </c>
      <c r="BL38" s="161">
        <f t="shared" si="14"/>
        <v>0</v>
      </c>
      <c r="BM38" s="103">
        <f t="shared" si="9"/>
        <v>1235.5508</v>
      </c>
      <c r="BN38" s="103">
        <f t="shared" si="10"/>
        <v>696.13456000000008</v>
      </c>
      <c r="BO38" s="103">
        <f t="shared" si="11"/>
        <v>1931.6853599999999</v>
      </c>
    </row>
    <row r="39" spans="1:67" ht="21" x14ac:dyDescent="0.35">
      <c r="A39" s="142">
        <f>[1]ХАРАКТЕРИСТИКА!A171</f>
        <v>160</v>
      </c>
      <c r="B39" s="142">
        <v>33</v>
      </c>
      <c r="C39" s="143" t="s">
        <v>228</v>
      </c>
      <c r="D39" s="144">
        <v>3</v>
      </c>
      <c r="E39" s="144">
        <v>4</v>
      </c>
      <c r="F39" s="145" t="s">
        <v>229</v>
      </c>
      <c r="G39" s="145" t="s">
        <v>97</v>
      </c>
      <c r="H39" s="146">
        <f t="shared" si="1"/>
        <v>1611.5</v>
      </c>
      <c r="I39" s="147">
        <v>1611.5</v>
      </c>
      <c r="J39" s="147"/>
      <c r="K39" s="147">
        <v>0</v>
      </c>
      <c r="L39" s="148">
        <v>0</v>
      </c>
      <c r="M39" s="147"/>
      <c r="N39" s="103"/>
      <c r="O39" s="149">
        <v>0.18540000000000001</v>
      </c>
      <c r="P39" s="149">
        <v>0.1862</v>
      </c>
      <c r="Q39" s="149">
        <v>0.2228</v>
      </c>
      <c r="R39" s="149">
        <v>4.3900000000000002E-2</v>
      </c>
      <c r="S39" s="149">
        <v>0</v>
      </c>
      <c r="T39" s="149">
        <v>0.23330000000000001</v>
      </c>
      <c r="U39" s="149">
        <v>4.8099999999999997E-2</v>
      </c>
      <c r="V39" s="149">
        <v>0.3458</v>
      </c>
      <c r="W39" s="149">
        <v>0</v>
      </c>
      <c r="X39" s="149">
        <v>0</v>
      </c>
      <c r="Y39" s="149">
        <v>7.17E-2</v>
      </c>
      <c r="Z39" s="149">
        <v>0</v>
      </c>
      <c r="AA39" s="149">
        <v>1.0973999999999999</v>
      </c>
      <c r="AB39" s="149">
        <v>0.1133</v>
      </c>
      <c r="AC39" s="149">
        <v>0.24310000000000001</v>
      </c>
      <c r="AD39" s="149">
        <v>2.2100000000000002E-2</v>
      </c>
      <c r="AE39" s="149">
        <v>3.1399999999999997E-2</v>
      </c>
      <c r="AF39" s="149">
        <v>0</v>
      </c>
      <c r="AG39" s="149">
        <v>4.6800000000000001E-2</v>
      </c>
      <c r="AH39" s="149">
        <v>8.9999999999999993E-3</v>
      </c>
      <c r="AI39" s="149">
        <v>0</v>
      </c>
      <c r="AJ39" s="149">
        <v>0.88129999999999997</v>
      </c>
      <c r="AK39" s="149">
        <v>0.95889999999999997</v>
      </c>
      <c r="AL39" s="149">
        <v>0.47810000000000002</v>
      </c>
      <c r="AM39" s="149">
        <v>8.6900000000000005E-2</v>
      </c>
      <c r="AN39" s="149">
        <v>1.21E-2</v>
      </c>
      <c r="AO39" s="149">
        <v>0.27589999999999998</v>
      </c>
      <c r="AP39" s="149">
        <v>0</v>
      </c>
      <c r="AQ39" s="150">
        <f t="shared" si="2"/>
        <v>5.5935000000000015</v>
      </c>
      <c r="AR39" s="150">
        <f t="shared" si="3"/>
        <v>5.5935000000000015</v>
      </c>
      <c r="AS39" s="150">
        <f t="shared" si="4"/>
        <v>2.9993000000000007</v>
      </c>
      <c r="AT39" s="151">
        <v>0.13980000000000001</v>
      </c>
      <c r="AU39" s="152">
        <f t="shared" si="0"/>
        <v>5.7333000000000016</v>
      </c>
      <c r="AV39" s="131"/>
      <c r="AW39" s="153"/>
      <c r="AX39" s="152"/>
      <c r="AY39" s="131"/>
      <c r="AZ39" s="151">
        <f t="shared" si="13"/>
        <v>7.4999999999999997E-2</v>
      </c>
      <c r="BA39" s="160">
        <f t="shared" si="12"/>
        <v>3.0743000000000009</v>
      </c>
      <c r="BB39" s="131"/>
      <c r="BC39" s="155">
        <f t="shared" si="5"/>
        <v>9239.2099999999991</v>
      </c>
      <c r="BD39" s="155">
        <f t="shared" si="6"/>
        <v>110870.51999999999</v>
      </c>
      <c r="BE39" s="156"/>
      <c r="BF39" s="157">
        <v>4.5865999999999998</v>
      </c>
      <c r="BG39" s="157">
        <v>4.5865999999999998</v>
      </c>
      <c r="BH39" s="156"/>
      <c r="BI39" s="158">
        <f t="shared" si="7"/>
        <v>1.2500109013212406</v>
      </c>
      <c r="BJ39" s="158">
        <f t="shared" si="8"/>
        <v>0</v>
      </c>
      <c r="BK39" s="156">
        <v>7.4999999999999997E-2</v>
      </c>
      <c r="BL39" s="161">
        <f t="shared" si="14"/>
        <v>0</v>
      </c>
      <c r="BM39" s="103">
        <f t="shared" si="9"/>
        <v>1768.4600999999998</v>
      </c>
      <c r="BN39" s="103">
        <f t="shared" si="10"/>
        <v>750.47555</v>
      </c>
      <c r="BO39" s="103">
        <f t="shared" si="11"/>
        <v>2518.9356499999999</v>
      </c>
    </row>
    <row r="40" spans="1:67" ht="21" x14ac:dyDescent="0.35">
      <c r="A40" s="142">
        <f>[1]ХАРАКТЕРИСТИКА!A173</f>
        <v>162</v>
      </c>
      <c r="B40" s="142">
        <v>34</v>
      </c>
      <c r="C40" s="143" t="s">
        <v>230</v>
      </c>
      <c r="D40" s="144">
        <v>3</v>
      </c>
      <c r="E40" s="144">
        <v>3</v>
      </c>
      <c r="F40" s="145" t="s">
        <v>231</v>
      </c>
      <c r="G40" s="145" t="s">
        <v>97</v>
      </c>
      <c r="H40" s="146">
        <f t="shared" si="1"/>
        <v>1392.6</v>
      </c>
      <c r="I40" s="147">
        <v>1392.6</v>
      </c>
      <c r="J40" s="147"/>
      <c r="K40" s="147">
        <v>0</v>
      </c>
      <c r="L40" s="148">
        <v>0</v>
      </c>
      <c r="M40" s="147"/>
      <c r="N40" s="103"/>
      <c r="O40" s="149">
        <v>0.18260000000000001</v>
      </c>
      <c r="P40" s="149">
        <v>0.18909999999999999</v>
      </c>
      <c r="Q40" s="149">
        <v>0.21479999999999999</v>
      </c>
      <c r="R40" s="149">
        <v>4.5699999999999998E-2</v>
      </c>
      <c r="S40" s="149">
        <v>0</v>
      </c>
      <c r="T40" s="149">
        <v>0.20230000000000001</v>
      </c>
      <c r="U40" s="149">
        <v>4.8099999999999997E-2</v>
      </c>
      <c r="V40" s="149">
        <v>0.3458</v>
      </c>
      <c r="W40" s="149">
        <v>0</v>
      </c>
      <c r="X40" s="149">
        <v>0</v>
      </c>
      <c r="Y40" s="149">
        <v>8.2900000000000001E-2</v>
      </c>
      <c r="Z40" s="149">
        <v>0</v>
      </c>
      <c r="AA40" s="149">
        <v>0.79559999999999997</v>
      </c>
      <c r="AB40" s="149">
        <v>0.1162</v>
      </c>
      <c r="AC40" s="149">
        <v>0.24690000000000001</v>
      </c>
      <c r="AD40" s="149">
        <v>2.1899999999999999E-2</v>
      </c>
      <c r="AE40" s="149">
        <v>4.7800000000000002E-2</v>
      </c>
      <c r="AF40" s="149">
        <v>0</v>
      </c>
      <c r="AG40" s="149">
        <v>4.0399999999999998E-2</v>
      </c>
      <c r="AH40" s="149">
        <v>9.4999999999999998E-3</v>
      </c>
      <c r="AI40" s="149">
        <v>0</v>
      </c>
      <c r="AJ40" s="149">
        <v>1.2911999999999999</v>
      </c>
      <c r="AK40" s="149">
        <v>0.77790000000000004</v>
      </c>
      <c r="AL40" s="149">
        <v>0.3725</v>
      </c>
      <c r="AM40" s="149">
        <v>8.6599999999999996E-2</v>
      </c>
      <c r="AN40" s="149">
        <v>1.2E-2</v>
      </c>
      <c r="AO40" s="149">
        <v>0.1424</v>
      </c>
      <c r="AP40" s="149">
        <v>0</v>
      </c>
      <c r="AQ40" s="150">
        <f t="shared" si="2"/>
        <v>5.2721999999999998</v>
      </c>
      <c r="AR40" s="150">
        <f t="shared" si="3"/>
        <v>5.2721999999999998</v>
      </c>
      <c r="AS40" s="150">
        <f t="shared" si="4"/>
        <v>2.6882000000000001</v>
      </c>
      <c r="AT40" s="151">
        <v>0.1318</v>
      </c>
      <c r="AU40" s="152">
        <f t="shared" si="0"/>
        <v>5.4039999999999999</v>
      </c>
      <c r="AV40" s="131"/>
      <c r="AW40" s="153"/>
      <c r="AX40" s="152"/>
      <c r="AY40" s="131"/>
      <c r="AZ40" s="151">
        <f t="shared" si="13"/>
        <v>6.7199999999999996E-2</v>
      </c>
      <c r="BA40" s="160">
        <f t="shared" si="12"/>
        <v>2.7554000000000003</v>
      </c>
      <c r="BB40" s="131"/>
      <c r="BC40" s="155">
        <f t="shared" si="5"/>
        <v>7525.61</v>
      </c>
      <c r="BD40" s="155">
        <f t="shared" si="6"/>
        <v>90307.319999999992</v>
      </c>
      <c r="BE40" s="156"/>
      <c r="BF40" s="157">
        <v>4.3231999999999999</v>
      </c>
      <c r="BG40" s="157">
        <v>4.3231999999999999</v>
      </c>
      <c r="BH40" s="156"/>
      <c r="BI40" s="158">
        <f t="shared" si="7"/>
        <v>1.25</v>
      </c>
      <c r="BJ40" s="158">
        <f t="shared" si="8"/>
        <v>0</v>
      </c>
      <c r="BK40" s="156">
        <v>6.7199999999999996E-2</v>
      </c>
      <c r="BL40" s="161">
        <f t="shared" si="14"/>
        <v>0</v>
      </c>
      <c r="BM40" s="103">
        <f t="shared" si="9"/>
        <v>1107.9525599999999</v>
      </c>
      <c r="BN40" s="103">
        <f t="shared" si="10"/>
        <v>672.20801999999992</v>
      </c>
      <c r="BO40" s="103">
        <f t="shared" si="11"/>
        <v>1780.1605799999998</v>
      </c>
    </row>
    <row r="41" spans="1:67" ht="21" x14ac:dyDescent="0.35">
      <c r="A41" s="142">
        <f>[1]ХАРАКТЕРИСТИКА!A174</f>
        <v>163</v>
      </c>
      <c r="B41" s="142">
        <v>35</v>
      </c>
      <c r="C41" s="143" t="s">
        <v>232</v>
      </c>
      <c r="D41" s="144">
        <v>3</v>
      </c>
      <c r="E41" s="144">
        <v>2</v>
      </c>
      <c r="F41" s="145" t="s">
        <v>233</v>
      </c>
      <c r="G41" s="145" t="s">
        <v>97</v>
      </c>
      <c r="H41" s="146">
        <f t="shared" si="1"/>
        <v>711.7</v>
      </c>
      <c r="I41" s="147">
        <v>711.7</v>
      </c>
      <c r="J41" s="147"/>
      <c r="K41" s="147">
        <v>0</v>
      </c>
      <c r="L41" s="148">
        <v>0</v>
      </c>
      <c r="M41" s="147"/>
      <c r="N41" s="103"/>
      <c r="O41" s="149">
        <v>0.1835</v>
      </c>
      <c r="P41" s="149">
        <v>0.1472</v>
      </c>
      <c r="Q41" s="149">
        <v>0.2205</v>
      </c>
      <c r="R41" s="149">
        <v>4.5999999999999999E-2</v>
      </c>
      <c r="S41" s="149">
        <v>0</v>
      </c>
      <c r="T41" s="149">
        <v>0.18340000000000001</v>
      </c>
      <c r="U41" s="149">
        <v>4.8099999999999997E-2</v>
      </c>
      <c r="V41" s="149">
        <v>0.3458</v>
      </c>
      <c r="W41" s="149">
        <v>0</v>
      </c>
      <c r="X41" s="149">
        <v>0</v>
      </c>
      <c r="Y41" s="149">
        <v>8.1100000000000005E-2</v>
      </c>
      <c r="Z41" s="149">
        <v>0</v>
      </c>
      <c r="AA41" s="149">
        <v>0.8831</v>
      </c>
      <c r="AB41" s="149">
        <v>0.1222</v>
      </c>
      <c r="AC41" s="149">
        <v>0.19220000000000001</v>
      </c>
      <c r="AD41" s="149">
        <v>2.1499999999999998E-2</v>
      </c>
      <c r="AE41" s="149">
        <v>4.9399999999999999E-2</v>
      </c>
      <c r="AF41" s="149">
        <v>0</v>
      </c>
      <c r="AG41" s="149">
        <v>3.1600000000000003E-2</v>
      </c>
      <c r="AH41" s="149">
        <v>8.6999999999999994E-3</v>
      </c>
      <c r="AI41" s="149">
        <v>0</v>
      </c>
      <c r="AJ41" s="149">
        <v>0.99960000000000004</v>
      </c>
      <c r="AK41" s="149">
        <v>1.0490999999999999</v>
      </c>
      <c r="AL41" s="149">
        <v>0.33500000000000002</v>
      </c>
      <c r="AM41" s="149">
        <v>7.0400000000000004E-2</v>
      </c>
      <c r="AN41" s="149">
        <v>9.7999999999999997E-3</v>
      </c>
      <c r="AO41" s="149">
        <v>0.4219</v>
      </c>
      <c r="AP41" s="149">
        <v>0</v>
      </c>
      <c r="AQ41" s="150">
        <f t="shared" si="2"/>
        <v>5.4501000000000008</v>
      </c>
      <c r="AR41" s="150">
        <f t="shared" si="3"/>
        <v>5.4501000000000008</v>
      </c>
      <c r="AS41" s="150">
        <f t="shared" si="4"/>
        <v>2.6444999999999999</v>
      </c>
      <c r="AT41" s="151">
        <v>0.1363</v>
      </c>
      <c r="AU41" s="152">
        <f t="shared" si="0"/>
        <v>5.5864000000000011</v>
      </c>
      <c r="AV41" s="131"/>
      <c r="AW41" s="153"/>
      <c r="AX41" s="152"/>
      <c r="AY41" s="131"/>
      <c r="AZ41" s="151">
        <f t="shared" si="13"/>
        <v>6.6100000000000006E-2</v>
      </c>
      <c r="BA41" s="160">
        <f t="shared" si="12"/>
        <v>2.7105999999999999</v>
      </c>
      <c r="BB41" s="131"/>
      <c r="BC41" s="155">
        <f t="shared" si="5"/>
        <v>3975.84</v>
      </c>
      <c r="BD41" s="155">
        <f t="shared" si="6"/>
        <v>47710.080000000002</v>
      </c>
      <c r="BE41" s="156"/>
      <c r="BF41" s="157">
        <v>4.4691000000000001</v>
      </c>
      <c r="BG41" s="157">
        <v>4.4691000000000001</v>
      </c>
      <c r="BH41" s="156"/>
      <c r="BI41" s="158">
        <f t="shared" si="7"/>
        <v>1.2500055939674657</v>
      </c>
      <c r="BJ41" s="158">
        <f t="shared" si="8"/>
        <v>0</v>
      </c>
      <c r="BK41" s="156">
        <v>6.6100000000000006E-2</v>
      </c>
      <c r="BL41" s="161">
        <f t="shared" si="14"/>
        <v>0</v>
      </c>
      <c r="BM41" s="103">
        <f t="shared" si="9"/>
        <v>628.50227000000007</v>
      </c>
      <c r="BN41" s="103">
        <f t="shared" si="10"/>
        <v>302.89952000000005</v>
      </c>
      <c r="BO41" s="103">
        <f t="shared" si="11"/>
        <v>931.40179000000012</v>
      </c>
    </row>
    <row r="42" spans="1:67" ht="21" x14ac:dyDescent="0.35">
      <c r="A42" s="142">
        <f>[1]ХАРАКТЕРИСТИКА!A179</f>
        <v>168</v>
      </c>
      <c r="B42" s="142">
        <v>36</v>
      </c>
      <c r="C42" s="143" t="s">
        <v>234</v>
      </c>
      <c r="D42" s="144">
        <v>3</v>
      </c>
      <c r="E42" s="144">
        <v>4</v>
      </c>
      <c r="F42" s="145" t="s">
        <v>235</v>
      </c>
      <c r="G42" s="145" t="s">
        <v>97</v>
      </c>
      <c r="H42" s="146">
        <f t="shared" si="1"/>
        <v>1383.5</v>
      </c>
      <c r="I42" s="147">
        <v>1383.5</v>
      </c>
      <c r="J42" s="147"/>
      <c r="K42" s="147">
        <v>0</v>
      </c>
      <c r="L42" s="148">
        <v>0</v>
      </c>
      <c r="M42" s="147"/>
      <c r="N42" s="103"/>
      <c r="O42" s="149">
        <v>0.1183</v>
      </c>
      <c r="P42" s="149">
        <v>0.15490000000000001</v>
      </c>
      <c r="Q42" s="149">
        <v>0.21970000000000001</v>
      </c>
      <c r="R42" s="149">
        <v>4.65E-2</v>
      </c>
      <c r="S42" s="149">
        <v>0</v>
      </c>
      <c r="T42" s="149">
        <v>0.25950000000000001</v>
      </c>
      <c r="U42" s="149">
        <v>4.8099999999999997E-2</v>
      </c>
      <c r="V42" s="149">
        <v>0.3458</v>
      </c>
      <c r="W42" s="149">
        <v>0</v>
      </c>
      <c r="X42" s="149">
        <v>0</v>
      </c>
      <c r="Y42" s="149">
        <v>8.3500000000000005E-2</v>
      </c>
      <c r="Z42" s="149">
        <v>0</v>
      </c>
      <c r="AA42" s="149">
        <v>0.71179999999999999</v>
      </c>
      <c r="AB42" s="149">
        <v>7.8299999999999995E-2</v>
      </c>
      <c r="AC42" s="149">
        <v>0.20230000000000001</v>
      </c>
      <c r="AD42" s="149">
        <v>2.3E-2</v>
      </c>
      <c r="AE42" s="149">
        <v>5.6500000000000002E-2</v>
      </c>
      <c r="AF42" s="149">
        <v>0</v>
      </c>
      <c r="AG42" s="149">
        <v>5.16E-2</v>
      </c>
      <c r="AH42" s="149">
        <v>9.5999999999999992E-3</v>
      </c>
      <c r="AI42" s="149">
        <v>0</v>
      </c>
      <c r="AJ42" s="149">
        <v>1.4252</v>
      </c>
      <c r="AK42" s="149">
        <v>0.89280000000000004</v>
      </c>
      <c r="AL42" s="149">
        <v>0.4768</v>
      </c>
      <c r="AM42" s="149">
        <v>6.3E-2</v>
      </c>
      <c r="AN42" s="149">
        <v>8.6999999999999994E-3</v>
      </c>
      <c r="AO42" s="149">
        <v>0.29770000000000002</v>
      </c>
      <c r="AP42" s="149">
        <v>0</v>
      </c>
      <c r="AQ42" s="150">
        <f t="shared" si="2"/>
        <v>5.5735999999999999</v>
      </c>
      <c r="AR42" s="150">
        <f t="shared" si="3"/>
        <v>5.5735999999999999</v>
      </c>
      <c r="AS42" s="150">
        <f t="shared" si="4"/>
        <v>2.4811000000000005</v>
      </c>
      <c r="AT42" s="151">
        <v>0.13930000000000001</v>
      </c>
      <c r="AU42" s="152">
        <f t="shared" si="0"/>
        <v>5.7129000000000003</v>
      </c>
      <c r="AV42" s="131"/>
      <c r="AW42" s="153"/>
      <c r="AX42" s="152"/>
      <c r="AY42" s="131"/>
      <c r="AZ42" s="151">
        <f t="shared" si="13"/>
        <v>6.2E-2</v>
      </c>
      <c r="BA42" s="160">
        <f t="shared" si="12"/>
        <v>2.5431000000000004</v>
      </c>
      <c r="BB42" s="131"/>
      <c r="BC42" s="155">
        <f t="shared" si="5"/>
        <v>7903.8</v>
      </c>
      <c r="BD42" s="155">
        <f t="shared" si="6"/>
        <v>94845.6</v>
      </c>
      <c r="BE42" s="156"/>
      <c r="BF42" s="157">
        <v>4.5702999999999996</v>
      </c>
      <c r="BG42" s="157">
        <v>4.5702999999999996</v>
      </c>
      <c r="BH42" s="156"/>
      <c r="BI42" s="158">
        <f t="shared" si="7"/>
        <v>1.2500054701004313</v>
      </c>
      <c r="BJ42" s="158">
        <f t="shared" si="8"/>
        <v>0</v>
      </c>
      <c r="BK42" s="156">
        <v>6.2E-2</v>
      </c>
      <c r="BL42" s="161">
        <f t="shared" si="14"/>
        <v>0</v>
      </c>
      <c r="BM42" s="103">
        <f t="shared" si="9"/>
        <v>984.77530000000002</v>
      </c>
      <c r="BN42" s="103">
        <f t="shared" si="10"/>
        <v>582.86855000000003</v>
      </c>
      <c r="BO42" s="103">
        <f t="shared" si="11"/>
        <v>1567.6438499999999</v>
      </c>
    </row>
    <row r="43" spans="1:67" ht="21" x14ac:dyDescent="0.35">
      <c r="A43" s="142">
        <f>[1]ХАРАКТЕРИСТИКА!A200</f>
        <v>189</v>
      </c>
      <c r="B43" s="142">
        <v>37</v>
      </c>
      <c r="C43" s="143" t="s">
        <v>236</v>
      </c>
      <c r="D43" s="144">
        <v>3</v>
      </c>
      <c r="E43" s="144">
        <v>4</v>
      </c>
      <c r="F43" s="145" t="s">
        <v>237</v>
      </c>
      <c r="G43" s="145" t="s">
        <v>97</v>
      </c>
      <c r="H43" s="146">
        <f t="shared" si="1"/>
        <v>1593.6</v>
      </c>
      <c r="I43" s="147">
        <v>1593.6</v>
      </c>
      <c r="J43" s="147"/>
      <c r="K43" s="147">
        <v>0</v>
      </c>
      <c r="L43" s="148">
        <v>0</v>
      </c>
      <c r="M43" s="147"/>
      <c r="N43" s="103"/>
      <c r="O43" s="149">
        <v>0.19239999999999999</v>
      </c>
      <c r="P43" s="149">
        <v>0.23669999999999999</v>
      </c>
      <c r="Q43" s="149">
        <v>0.21859999999999999</v>
      </c>
      <c r="R43" s="149">
        <v>4.5199999999999997E-2</v>
      </c>
      <c r="S43" s="149">
        <v>0</v>
      </c>
      <c r="T43" s="149">
        <v>0.26819999999999999</v>
      </c>
      <c r="U43" s="149">
        <v>4.8099999999999997E-2</v>
      </c>
      <c r="V43" s="149">
        <v>0.3458</v>
      </c>
      <c r="W43" s="149">
        <v>0</v>
      </c>
      <c r="X43" s="149">
        <v>0</v>
      </c>
      <c r="Y43" s="149">
        <v>7.2499999999999995E-2</v>
      </c>
      <c r="Z43" s="149">
        <v>0</v>
      </c>
      <c r="AA43" s="149">
        <v>0.95540000000000003</v>
      </c>
      <c r="AB43" s="149">
        <v>0.13819999999999999</v>
      </c>
      <c r="AC43" s="149">
        <v>0.30909999999999999</v>
      </c>
      <c r="AD43" s="149">
        <v>2.2100000000000002E-2</v>
      </c>
      <c r="AE43" s="149">
        <v>4.19E-2</v>
      </c>
      <c r="AF43" s="149">
        <v>0</v>
      </c>
      <c r="AG43" s="149">
        <v>8.3900000000000002E-2</v>
      </c>
      <c r="AH43" s="149">
        <v>8.8999999999999999E-3</v>
      </c>
      <c r="AI43" s="149">
        <v>0</v>
      </c>
      <c r="AJ43" s="149">
        <v>0.86480000000000001</v>
      </c>
      <c r="AK43" s="149">
        <v>0.88119999999999998</v>
      </c>
      <c r="AL43" s="149">
        <v>0.34339999999999998</v>
      </c>
      <c r="AM43" s="149">
        <v>8.6499999999999994E-2</v>
      </c>
      <c r="AN43" s="149">
        <v>1.2E-2</v>
      </c>
      <c r="AO43" s="149">
        <v>0.24640000000000001</v>
      </c>
      <c r="AP43" s="149">
        <v>0</v>
      </c>
      <c r="AQ43" s="150">
        <f t="shared" si="2"/>
        <v>5.4212999999999996</v>
      </c>
      <c r="AR43" s="150">
        <f t="shared" si="3"/>
        <v>5.4212999999999996</v>
      </c>
      <c r="AS43" s="150">
        <f t="shared" si="4"/>
        <v>3.0855000000000001</v>
      </c>
      <c r="AT43" s="151">
        <v>0.13550000000000001</v>
      </c>
      <c r="AU43" s="152">
        <f t="shared" si="0"/>
        <v>5.5568</v>
      </c>
      <c r="AV43" s="131"/>
      <c r="AW43" s="153"/>
      <c r="AX43" s="152"/>
      <c r="AY43" s="131"/>
      <c r="AZ43" s="151">
        <f t="shared" si="13"/>
        <v>7.7100000000000002E-2</v>
      </c>
      <c r="BA43" s="160">
        <f t="shared" si="12"/>
        <v>3.1626000000000003</v>
      </c>
      <c r="BB43" s="131"/>
      <c r="BC43" s="155">
        <f t="shared" si="5"/>
        <v>8855.32</v>
      </c>
      <c r="BD43" s="155">
        <f t="shared" si="6"/>
        <v>106263.84</v>
      </c>
      <c r="BE43" s="156"/>
      <c r="BF43" s="157">
        <v>4.4453999999999994</v>
      </c>
      <c r="BG43" s="157">
        <v>4.4453999999999994</v>
      </c>
      <c r="BH43" s="156"/>
      <c r="BI43" s="158">
        <f t="shared" si="7"/>
        <v>1.2500112475817702</v>
      </c>
      <c r="BJ43" s="158">
        <f t="shared" si="8"/>
        <v>0</v>
      </c>
      <c r="BK43" s="156">
        <v>7.7100000000000002E-2</v>
      </c>
      <c r="BL43" s="161">
        <f t="shared" si="14"/>
        <v>0</v>
      </c>
      <c r="BM43" s="103">
        <f t="shared" si="9"/>
        <v>1522.5254399999999</v>
      </c>
      <c r="BN43" s="103">
        <f t="shared" si="10"/>
        <v>962.69375999999988</v>
      </c>
      <c r="BO43" s="103">
        <f t="shared" si="11"/>
        <v>2485.2191999999995</v>
      </c>
    </row>
    <row r="44" spans="1:67" ht="21" x14ac:dyDescent="0.35">
      <c r="A44" s="142">
        <f>[1]ХАРАКТЕРИСТИКА!A169</f>
        <v>158</v>
      </c>
      <c r="B44" s="142">
        <v>38</v>
      </c>
      <c r="C44" s="143" t="s">
        <v>238</v>
      </c>
      <c r="D44" s="144">
        <v>4</v>
      </c>
      <c r="E44" s="144">
        <v>7</v>
      </c>
      <c r="F44" s="145" t="s">
        <v>239</v>
      </c>
      <c r="G44" s="145" t="s">
        <v>97</v>
      </c>
      <c r="H44" s="146">
        <f t="shared" si="1"/>
        <v>4539</v>
      </c>
      <c r="I44" s="147">
        <v>4539</v>
      </c>
      <c r="J44" s="147"/>
      <c r="K44" s="147">
        <v>0</v>
      </c>
      <c r="L44" s="148">
        <v>0</v>
      </c>
      <c r="M44" s="147"/>
      <c r="N44" s="103"/>
      <c r="O44" s="149">
        <v>0.1862</v>
      </c>
      <c r="P44" s="149">
        <v>0.16669999999999999</v>
      </c>
      <c r="Q44" s="149">
        <v>0.216</v>
      </c>
      <c r="R44" s="149">
        <v>4.4499999999999998E-2</v>
      </c>
      <c r="S44" s="149">
        <v>0</v>
      </c>
      <c r="T44" s="149">
        <v>0.3024</v>
      </c>
      <c r="U44" s="149">
        <v>4.8099999999999997E-2</v>
      </c>
      <c r="V44" s="149">
        <v>0.3458</v>
      </c>
      <c r="W44" s="149">
        <v>0</v>
      </c>
      <c r="X44" s="149">
        <v>0</v>
      </c>
      <c r="Y44" s="149">
        <v>7.6300000000000007E-2</v>
      </c>
      <c r="Z44" s="149">
        <v>0</v>
      </c>
      <c r="AA44" s="149">
        <v>0.80120000000000002</v>
      </c>
      <c r="AB44" s="149">
        <v>0.1338</v>
      </c>
      <c r="AC44" s="149">
        <v>0.2177</v>
      </c>
      <c r="AD44" s="149">
        <v>2.23E-2</v>
      </c>
      <c r="AE44" s="149">
        <v>4.9299999999999997E-2</v>
      </c>
      <c r="AF44" s="149">
        <v>0</v>
      </c>
      <c r="AG44" s="149">
        <v>9.7000000000000003E-2</v>
      </c>
      <c r="AH44" s="149">
        <v>6.3E-3</v>
      </c>
      <c r="AI44" s="149">
        <v>0</v>
      </c>
      <c r="AJ44" s="149">
        <v>0.86990000000000001</v>
      </c>
      <c r="AK44" s="149">
        <v>0.63649999999999995</v>
      </c>
      <c r="AL44" s="149">
        <v>0.31869999999999998</v>
      </c>
      <c r="AM44" s="149">
        <v>5.9200000000000003E-2</v>
      </c>
      <c r="AN44" s="149">
        <v>8.2000000000000007E-3</v>
      </c>
      <c r="AO44" s="149">
        <v>0.31969999999999998</v>
      </c>
      <c r="AP44" s="149">
        <v>0</v>
      </c>
      <c r="AQ44" s="150">
        <f t="shared" si="2"/>
        <v>4.9257999999999997</v>
      </c>
      <c r="AR44" s="150">
        <f t="shared" si="3"/>
        <v>4.9257999999999997</v>
      </c>
      <c r="AS44" s="150">
        <f t="shared" si="4"/>
        <v>2.7809999999999997</v>
      </c>
      <c r="AT44" s="151">
        <v>0.1231</v>
      </c>
      <c r="AU44" s="152">
        <f t="shared" si="0"/>
        <v>5.0488999999999997</v>
      </c>
      <c r="AV44" s="131"/>
      <c r="AW44" s="153"/>
      <c r="AX44" s="152"/>
      <c r="AY44" s="131"/>
      <c r="AZ44" s="151">
        <f t="shared" si="13"/>
        <v>6.9500000000000006E-2</v>
      </c>
      <c r="BA44" s="160">
        <f t="shared" si="12"/>
        <v>2.8504999999999998</v>
      </c>
      <c r="BB44" s="131"/>
      <c r="BC44" s="155">
        <f t="shared" si="5"/>
        <v>22916.959999999999</v>
      </c>
      <c r="BD44" s="155">
        <f t="shared" si="6"/>
        <v>275003.52000000002</v>
      </c>
      <c r="BE44" s="156"/>
      <c r="BF44" s="157">
        <v>4.0391000000000004</v>
      </c>
      <c r="BG44" s="157">
        <v>4.0391000000000004</v>
      </c>
      <c r="BH44" s="156"/>
      <c r="BI44" s="158">
        <f t="shared" si="7"/>
        <v>1.2500061894976602</v>
      </c>
      <c r="BJ44" s="158">
        <f t="shared" si="8"/>
        <v>0</v>
      </c>
      <c r="BK44" s="156">
        <v>6.9500000000000006E-2</v>
      </c>
      <c r="BL44" s="161">
        <f t="shared" si="14"/>
        <v>0</v>
      </c>
      <c r="BM44" s="103">
        <f t="shared" si="9"/>
        <v>3636.6468</v>
      </c>
      <c r="BN44" s="103">
        <f t="shared" si="10"/>
        <v>2389.3296</v>
      </c>
      <c r="BO44" s="103">
        <f t="shared" si="11"/>
        <v>6025.9763999999996</v>
      </c>
    </row>
    <row r="45" spans="1:67" ht="21" x14ac:dyDescent="0.35">
      <c r="A45" s="142">
        <f>[1]ХАРАКТЕРИСТИКА!A26</f>
        <v>15</v>
      </c>
      <c r="B45" s="142">
        <v>39</v>
      </c>
      <c r="C45" s="143" t="s">
        <v>240</v>
      </c>
      <c r="D45" s="144">
        <v>5</v>
      </c>
      <c r="E45" s="144">
        <v>4</v>
      </c>
      <c r="F45" s="145" t="s">
        <v>241</v>
      </c>
      <c r="G45" s="145" t="s">
        <v>97</v>
      </c>
      <c r="H45" s="146">
        <f t="shared" si="1"/>
        <v>3666.9</v>
      </c>
      <c r="I45" s="147">
        <v>3615.1</v>
      </c>
      <c r="J45" s="147"/>
      <c r="K45" s="147">
        <v>0</v>
      </c>
      <c r="L45" s="148">
        <v>51.8</v>
      </c>
      <c r="M45" s="147"/>
      <c r="N45" s="103"/>
      <c r="O45" s="149">
        <v>0.18379999999999999</v>
      </c>
      <c r="P45" s="149">
        <v>0.14580000000000001</v>
      </c>
      <c r="Q45" s="149">
        <v>0.21479999999999999</v>
      </c>
      <c r="R45" s="149">
        <v>4.1300000000000003E-2</v>
      </c>
      <c r="S45" s="149">
        <v>8.8000000000000005E-3</v>
      </c>
      <c r="T45" s="149">
        <v>0.19600000000000001</v>
      </c>
      <c r="U45" s="149">
        <v>4.8099999999999997E-2</v>
      </c>
      <c r="V45" s="149">
        <v>0.3458</v>
      </c>
      <c r="W45" s="149">
        <v>0</v>
      </c>
      <c r="X45" s="149">
        <v>0</v>
      </c>
      <c r="Y45" s="149">
        <v>7.8700000000000006E-2</v>
      </c>
      <c r="Z45" s="149">
        <v>0</v>
      </c>
      <c r="AA45" s="149">
        <v>0.7026</v>
      </c>
      <c r="AB45" s="149">
        <v>0.1283</v>
      </c>
      <c r="AC45" s="149">
        <v>0.19040000000000001</v>
      </c>
      <c r="AD45" s="149">
        <v>2.53E-2</v>
      </c>
      <c r="AE45" s="149">
        <v>4.9299999999999997E-2</v>
      </c>
      <c r="AF45" s="149">
        <v>1.9199999999999998E-2</v>
      </c>
      <c r="AG45" s="149">
        <v>5.7700000000000001E-2</v>
      </c>
      <c r="AH45" s="149">
        <v>9.9000000000000008E-3</v>
      </c>
      <c r="AI45" s="149">
        <v>0</v>
      </c>
      <c r="AJ45" s="149">
        <v>1.9868000000000001</v>
      </c>
      <c r="AK45" s="149">
        <v>0.70830000000000004</v>
      </c>
      <c r="AL45" s="149">
        <v>0.17419999999999999</v>
      </c>
      <c r="AM45" s="149">
        <v>5.1299999999999998E-2</v>
      </c>
      <c r="AN45" s="149">
        <v>7.1000000000000004E-3</v>
      </c>
      <c r="AO45" s="149">
        <v>0.2082</v>
      </c>
      <c r="AP45" s="149">
        <v>0</v>
      </c>
      <c r="AQ45" s="150">
        <f t="shared" si="2"/>
        <v>5.5817000000000014</v>
      </c>
      <c r="AR45" s="150">
        <f t="shared" si="3"/>
        <v>5.5817000000000014</v>
      </c>
      <c r="AS45" s="150">
        <f t="shared" si="4"/>
        <v>2.5042</v>
      </c>
      <c r="AT45" s="151">
        <v>0.13950000000000001</v>
      </c>
      <c r="AU45" s="152">
        <f t="shared" si="0"/>
        <v>5.7212000000000014</v>
      </c>
      <c r="AV45" s="131"/>
      <c r="AW45" s="153"/>
      <c r="AX45" s="152"/>
      <c r="AY45" s="131"/>
      <c r="AZ45" s="151">
        <f t="shared" si="13"/>
        <v>6.2600000000000003E-2</v>
      </c>
      <c r="BA45" s="160">
        <f t="shared" si="12"/>
        <v>2.5668000000000002</v>
      </c>
      <c r="BB45" s="131"/>
      <c r="BC45" s="155">
        <f t="shared" si="5"/>
        <v>20815.669999999998</v>
      </c>
      <c r="BD45" s="155">
        <f t="shared" si="6"/>
        <v>249788.03999999998</v>
      </c>
      <c r="BE45" s="156"/>
      <c r="BF45" s="157">
        <v>4.5766000000000009</v>
      </c>
      <c r="BG45" s="157">
        <v>4.5766000000000009</v>
      </c>
      <c r="BH45" s="156"/>
      <c r="BI45" s="158">
        <f t="shared" si="7"/>
        <v>1.2500983262684089</v>
      </c>
      <c r="BJ45" s="158">
        <f t="shared" si="8"/>
        <v>0</v>
      </c>
      <c r="BK45" s="156">
        <v>6.2600000000000003E-2</v>
      </c>
      <c r="BL45" s="161">
        <f t="shared" si="14"/>
        <v>0</v>
      </c>
      <c r="BM45" s="103">
        <f t="shared" si="9"/>
        <v>2576.3639400000002</v>
      </c>
      <c r="BN45" s="103">
        <f t="shared" si="10"/>
        <v>1760.4786899999999</v>
      </c>
      <c r="BO45" s="103">
        <f t="shared" si="11"/>
        <v>4336.8426300000001</v>
      </c>
    </row>
    <row r="46" spans="1:67" ht="21" x14ac:dyDescent="0.35">
      <c r="A46" s="142">
        <f>[1]ХАРАКТЕРИСТИКА!A33</f>
        <v>22</v>
      </c>
      <c r="B46" s="142">
        <v>40</v>
      </c>
      <c r="C46" s="143" t="s">
        <v>242</v>
      </c>
      <c r="D46" s="144">
        <v>5</v>
      </c>
      <c r="E46" s="144">
        <v>4</v>
      </c>
      <c r="F46" s="145" t="s">
        <v>243</v>
      </c>
      <c r="G46" s="145" t="s">
        <v>97</v>
      </c>
      <c r="H46" s="146">
        <f t="shared" si="1"/>
        <v>2787.5</v>
      </c>
      <c r="I46" s="147">
        <v>2787.5</v>
      </c>
      <c r="J46" s="147"/>
      <c r="K46" s="147">
        <v>0</v>
      </c>
      <c r="L46" s="148">
        <v>0</v>
      </c>
      <c r="M46" s="147"/>
      <c r="N46" s="103"/>
      <c r="O46" s="149">
        <v>0.16170000000000001</v>
      </c>
      <c r="P46" s="149">
        <v>0.14849999999999999</v>
      </c>
      <c r="Q46" s="149">
        <v>0.2044</v>
      </c>
      <c r="R46" s="149">
        <v>4.3700000000000003E-2</v>
      </c>
      <c r="S46" s="149">
        <v>1.0800000000000001E-2</v>
      </c>
      <c r="T46" s="149">
        <v>0.2147</v>
      </c>
      <c r="U46" s="149">
        <v>4.8099999999999997E-2</v>
      </c>
      <c r="V46" s="149">
        <v>0.3458</v>
      </c>
      <c r="W46" s="149">
        <v>0</v>
      </c>
      <c r="X46" s="149">
        <v>0</v>
      </c>
      <c r="Y46" s="149">
        <v>0.1036</v>
      </c>
      <c r="Z46" s="149">
        <v>0</v>
      </c>
      <c r="AA46" s="149">
        <v>1.1564999999999999</v>
      </c>
      <c r="AB46" s="149">
        <v>0.1052</v>
      </c>
      <c r="AC46" s="149">
        <v>0.19389999999999999</v>
      </c>
      <c r="AD46" s="149">
        <v>2.41E-2</v>
      </c>
      <c r="AE46" s="149">
        <v>4.9700000000000001E-2</v>
      </c>
      <c r="AF46" s="149">
        <v>2.35E-2</v>
      </c>
      <c r="AG46" s="149">
        <v>5.9200000000000003E-2</v>
      </c>
      <c r="AH46" s="149">
        <v>9.1000000000000004E-3</v>
      </c>
      <c r="AI46" s="149">
        <v>0</v>
      </c>
      <c r="AJ46" s="149">
        <v>1.4379999999999999</v>
      </c>
      <c r="AK46" s="149">
        <v>0.68189999999999995</v>
      </c>
      <c r="AL46" s="149">
        <v>0.28720000000000001</v>
      </c>
      <c r="AM46" s="149">
        <v>3.9100000000000003E-2</v>
      </c>
      <c r="AN46" s="149">
        <v>5.4000000000000003E-3</v>
      </c>
      <c r="AO46" s="149">
        <v>0.26519999999999999</v>
      </c>
      <c r="AP46" s="149">
        <v>0</v>
      </c>
      <c r="AQ46" s="150">
        <f t="shared" si="2"/>
        <v>5.6193000000000008</v>
      </c>
      <c r="AR46" s="150">
        <f t="shared" si="3"/>
        <v>5.6193000000000008</v>
      </c>
      <c r="AS46" s="150">
        <f t="shared" si="4"/>
        <v>2.9470000000000001</v>
      </c>
      <c r="AT46" s="151">
        <v>0.14050000000000001</v>
      </c>
      <c r="AU46" s="152">
        <f t="shared" si="0"/>
        <v>5.7598000000000011</v>
      </c>
      <c r="AV46" s="131"/>
      <c r="AW46" s="153"/>
      <c r="AX46" s="152"/>
      <c r="AY46" s="131"/>
      <c r="AZ46" s="151">
        <f t="shared" si="13"/>
        <v>7.3700000000000002E-2</v>
      </c>
      <c r="BA46" s="160">
        <f t="shared" si="12"/>
        <v>3.0207000000000002</v>
      </c>
      <c r="BB46" s="131"/>
      <c r="BC46" s="155">
        <f t="shared" si="5"/>
        <v>16055.44</v>
      </c>
      <c r="BD46" s="155">
        <f t="shared" si="6"/>
        <v>192665.28</v>
      </c>
      <c r="BE46" s="156"/>
      <c r="BF46" s="157">
        <v>4.6075999999999997</v>
      </c>
      <c r="BG46" s="157">
        <v>4.6075999999999997</v>
      </c>
      <c r="BH46" s="156"/>
      <c r="BI46" s="158">
        <f t="shared" si="7"/>
        <v>1.2500651098185609</v>
      </c>
      <c r="BJ46" s="158">
        <f t="shared" si="8"/>
        <v>0</v>
      </c>
      <c r="BK46" s="156">
        <v>7.3700000000000002E-2</v>
      </c>
      <c r="BL46" s="161">
        <f t="shared" si="14"/>
        <v>0</v>
      </c>
      <c r="BM46" s="103">
        <f t="shared" si="9"/>
        <v>3223.7437499999996</v>
      </c>
      <c r="BN46" s="103">
        <f t="shared" si="10"/>
        <v>1295.3512499999999</v>
      </c>
      <c r="BO46" s="103">
        <f t="shared" si="11"/>
        <v>4519.0949999999993</v>
      </c>
    </row>
    <row r="47" spans="1:67" ht="21" x14ac:dyDescent="0.35">
      <c r="A47" s="142">
        <f>[1]ХАРАКТЕРИСТИКА!A34</f>
        <v>23</v>
      </c>
      <c r="B47" s="142">
        <v>41</v>
      </c>
      <c r="C47" s="143" t="s">
        <v>244</v>
      </c>
      <c r="D47" s="144">
        <v>5</v>
      </c>
      <c r="E47" s="144">
        <v>2</v>
      </c>
      <c r="F47" s="145" t="s">
        <v>245</v>
      </c>
      <c r="G47" s="145" t="s">
        <v>97</v>
      </c>
      <c r="H47" s="146">
        <f t="shared" si="1"/>
        <v>1719.5</v>
      </c>
      <c r="I47" s="147">
        <v>1719.5</v>
      </c>
      <c r="J47" s="147"/>
      <c r="K47" s="147">
        <v>0</v>
      </c>
      <c r="L47" s="148">
        <v>0</v>
      </c>
      <c r="M47" s="147"/>
      <c r="N47" s="103"/>
      <c r="O47" s="149">
        <v>0.17269999999999999</v>
      </c>
      <c r="P47" s="149">
        <v>0.2034</v>
      </c>
      <c r="Q47" s="149">
        <v>0.20910000000000001</v>
      </c>
      <c r="R47" s="149">
        <v>4.2000000000000003E-2</v>
      </c>
      <c r="S47" s="149">
        <v>8.6999999999999994E-3</v>
      </c>
      <c r="T47" s="149">
        <v>0.14560000000000001</v>
      </c>
      <c r="U47" s="149">
        <v>4.8099999999999997E-2</v>
      </c>
      <c r="V47" s="149">
        <v>0.3458</v>
      </c>
      <c r="W47" s="149">
        <v>0</v>
      </c>
      <c r="X47" s="149">
        <v>0</v>
      </c>
      <c r="Y47" s="149">
        <v>0.1119</v>
      </c>
      <c r="Z47" s="149">
        <v>0</v>
      </c>
      <c r="AA47" s="149">
        <v>1.1651</v>
      </c>
      <c r="AB47" s="149">
        <v>0.11559999999999999</v>
      </c>
      <c r="AC47" s="149">
        <v>0.2656</v>
      </c>
      <c r="AD47" s="149">
        <v>2.3E-2</v>
      </c>
      <c r="AE47" s="149">
        <v>4.2299999999999997E-2</v>
      </c>
      <c r="AF47" s="149">
        <v>1.9099999999999999E-2</v>
      </c>
      <c r="AG47" s="149">
        <v>3.8800000000000001E-2</v>
      </c>
      <c r="AH47" s="149">
        <v>8.0999999999999996E-3</v>
      </c>
      <c r="AI47" s="149">
        <v>0</v>
      </c>
      <c r="AJ47" s="149">
        <v>0.76180000000000003</v>
      </c>
      <c r="AK47" s="149">
        <v>0.56020000000000003</v>
      </c>
      <c r="AL47" s="149">
        <v>0.307</v>
      </c>
      <c r="AM47" s="149">
        <v>3.8399999999999997E-2</v>
      </c>
      <c r="AN47" s="149">
        <v>5.3E-3</v>
      </c>
      <c r="AO47" s="149">
        <v>0.16789999999999999</v>
      </c>
      <c r="AP47" s="149">
        <v>0</v>
      </c>
      <c r="AQ47" s="150">
        <f t="shared" si="2"/>
        <v>4.8055000000000021</v>
      </c>
      <c r="AR47" s="150">
        <f t="shared" si="3"/>
        <v>4.8055000000000021</v>
      </c>
      <c r="AS47" s="150">
        <f t="shared" si="4"/>
        <v>3.0086000000000008</v>
      </c>
      <c r="AT47" s="151">
        <v>0.1201</v>
      </c>
      <c r="AU47" s="152">
        <f t="shared" si="0"/>
        <v>4.925600000000002</v>
      </c>
      <c r="AV47" s="131"/>
      <c r="AW47" s="153"/>
      <c r="AX47" s="152"/>
      <c r="AY47" s="131"/>
      <c r="AZ47" s="151">
        <f t="shared" si="13"/>
        <v>7.5200000000000003E-2</v>
      </c>
      <c r="BA47" s="160">
        <f t="shared" si="12"/>
        <v>3.083800000000001</v>
      </c>
      <c r="BB47" s="131"/>
      <c r="BC47" s="155">
        <f t="shared" si="5"/>
        <v>8469.57</v>
      </c>
      <c r="BD47" s="155">
        <f t="shared" si="6"/>
        <v>101634.84</v>
      </c>
      <c r="BE47" s="156"/>
      <c r="BF47" s="157">
        <v>3.9398</v>
      </c>
      <c r="BG47" s="157">
        <v>3.9398</v>
      </c>
      <c r="BH47" s="156"/>
      <c r="BI47" s="158">
        <f t="shared" si="7"/>
        <v>1.2502157469922337</v>
      </c>
      <c r="BJ47" s="158">
        <f t="shared" si="8"/>
        <v>0</v>
      </c>
      <c r="BK47" s="156">
        <v>7.5200000000000003E-2</v>
      </c>
      <c r="BL47" s="161">
        <f t="shared" si="14"/>
        <v>0</v>
      </c>
      <c r="BM47" s="103">
        <f t="shared" si="9"/>
        <v>2003.3894500000001</v>
      </c>
      <c r="BN47" s="103">
        <f t="shared" si="10"/>
        <v>881.24374999999998</v>
      </c>
      <c r="BO47" s="103">
        <f t="shared" si="11"/>
        <v>2884.6332000000002</v>
      </c>
    </row>
    <row r="48" spans="1:67" ht="21" x14ac:dyDescent="0.35">
      <c r="A48" s="142">
        <f>[1]ХАРАКТЕРИСТИКА!A35</f>
        <v>24</v>
      </c>
      <c r="B48" s="142">
        <v>42</v>
      </c>
      <c r="C48" s="143" t="s">
        <v>246</v>
      </c>
      <c r="D48" s="144">
        <v>5</v>
      </c>
      <c r="E48" s="144">
        <v>2</v>
      </c>
      <c r="F48" s="145" t="s">
        <v>247</v>
      </c>
      <c r="G48" s="145" t="s">
        <v>97</v>
      </c>
      <c r="H48" s="146">
        <f t="shared" si="1"/>
        <v>1720.2</v>
      </c>
      <c r="I48" s="147">
        <v>1720.2</v>
      </c>
      <c r="J48" s="147"/>
      <c r="K48" s="147">
        <v>0</v>
      </c>
      <c r="L48" s="148">
        <v>0</v>
      </c>
      <c r="M48" s="147"/>
      <c r="N48" s="103"/>
      <c r="O48" s="149">
        <v>0.1726</v>
      </c>
      <c r="P48" s="149">
        <v>0.16259999999999999</v>
      </c>
      <c r="Q48" s="149">
        <v>0.2089</v>
      </c>
      <c r="R48" s="149">
        <v>4.2000000000000003E-2</v>
      </c>
      <c r="S48" s="149">
        <v>8.6999999999999994E-3</v>
      </c>
      <c r="T48" s="149">
        <v>0.14299999999999999</v>
      </c>
      <c r="U48" s="149">
        <v>4.8099999999999997E-2</v>
      </c>
      <c r="V48" s="149">
        <v>0.3458</v>
      </c>
      <c r="W48" s="149">
        <v>0</v>
      </c>
      <c r="X48" s="149">
        <v>0</v>
      </c>
      <c r="Y48" s="149">
        <v>0.1119</v>
      </c>
      <c r="Z48" s="149">
        <v>0</v>
      </c>
      <c r="AA48" s="149">
        <v>1.1723000000000001</v>
      </c>
      <c r="AB48" s="149">
        <v>0.1134</v>
      </c>
      <c r="AC48" s="149">
        <v>0.21240000000000001</v>
      </c>
      <c r="AD48" s="149">
        <v>2.29E-2</v>
      </c>
      <c r="AE48" s="149">
        <v>4.2299999999999997E-2</v>
      </c>
      <c r="AF48" s="149">
        <v>1.9099999999999999E-2</v>
      </c>
      <c r="AG48" s="149">
        <v>3.8800000000000001E-2</v>
      </c>
      <c r="AH48" s="149">
        <v>8.0999999999999996E-3</v>
      </c>
      <c r="AI48" s="149">
        <v>0</v>
      </c>
      <c r="AJ48" s="149">
        <v>0.80500000000000005</v>
      </c>
      <c r="AK48" s="149">
        <v>0.56000000000000005</v>
      </c>
      <c r="AL48" s="149">
        <v>0.64029999999999998</v>
      </c>
      <c r="AM48" s="149">
        <v>3.8399999999999997E-2</v>
      </c>
      <c r="AN48" s="149">
        <v>5.3E-3</v>
      </c>
      <c r="AO48" s="149">
        <v>0.24390000000000001</v>
      </c>
      <c r="AP48" s="149">
        <v>0</v>
      </c>
      <c r="AQ48" s="150">
        <f t="shared" si="2"/>
        <v>5.1658000000000017</v>
      </c>
      <c r="AR48" s="150">
        <f t="shared" si="3"/>
        <v>5.1658000000000017</v>
      </c>
      <c r="AS48" s="150">
        <f t="shared" si="4"/>
        <v>2.9166000000000012</v>
      </c>
      <c r="AT48" s="151">
        <v>0.12909999999999999</v>
      </c>
      <c r="AU48" s="152">
        <f t="shared" si="0"/>
        <v>5.2949000000000019</v>
      </c>
      <c r="AV48" s="131"/>
      <c r="AW48" s="153"/>
      <c r="AX48" s="152"/>
      <c r="AY48" s="131"/>
      <c r="AZ48" s="151">
        <f t="shared" si="13"/>
        <v>7.2900000000000006E-2</v>
      </c>
      <c r="BA48" s="160">
        <f t="shared" si="12"/>
        <v>2.9895000000000014</v>
      </c>
      <c r="BB48" s="131"/>
      <c r="BC48" s="155">
        <f t="shared" si="5"/>
        <v>9108.2900000000009</v>
      </c>
      <c r="BD48" s="155">
        <f t="shared" si="6"/>
        <v>109299.48000000001</v>
      </c>
      <c r="BE48" s="156"/>
      <c r="BF48" s="157">
        <v>4.2354000000000003</v>
      </c>
      <c r="BG48" s="157">
        <v>4.2354000000000003</v>
      </c>
      <c r="BH48" s="156"/>
      <c r="BI48" s="158">
        <f t="shared" si="7"/>
        <v>1.2501534683855129</v>
      </c>
      <c r="BJ48" s="158">
        <f t="shared" si="8"/>
        <v>0</v>
      </c>
      <c r="BK48" s="156">
        <v>7.2900000000000006E-2</v>
      </c>
      <c r="BL48" s="161">
        <f t="shared" si="14"/>
        <v>0</v>
      </c>
      <c r="BM48" s="103">
        <f t="shared" si="9"/>
        <v>2016.5904600000003</v>
      </c>
      <c r="BN48" s="103">
        <f t="shared" si="10"/>
        <v>786.13139999999999</v>
      </c>
      <c r="BO48" s="103">
        <f t="shared" si="11"/>
        <v>2802.7218600000006</v>
      </c>
    </row>
    <row r="49" spans="1:67" ht="21" x14ac:dyDescent="0.35">
      <c r="A49" s="142">
        <f>[1]ХАРАКТЕРИСТИКА!A37</f>
        <v>26</v>
      </c>
      <c r="B49" s="142">
        <v>43</v>
      </c>
      <c r="C49" s="143" t="s">
        <v>248</v>
      </c>
      <c r="D49" s="144">
        <v>5</v>
      </c>
      <c r="E49" s="144">
        <v>4</v>
      </c>
      <c r="F49" s="145" t="s">
        <v>249</v>
      </c>
      <c r="G49" s="145" t="s">
        <v>97</v>
      </c>
      <c r="H49" s="146">
        <f t="shared" si="1"/>
        <v>2749.2</v>
      </c>
      <c r="I49" s="147">
        <v>2749.2</v>
      </c>
      <c r="J49" s="147"/>
      <c r="K49" s="147">
        <v>0</v>
      </c>
      <c r="L49" s="148">
        <v>0</v>
      </c>
      <c r="M49" s="147"/>
      <c r="N49" s="103"/>
      <c r="O49" s="149">
        <v>0.16400000000000001</v>
      </c>
      <c r="P49" s="149">
        <v>0.15049999999999999</v>
      </c>
      <c r="Q49" s="149">
        <v>0.21279999999999999</v>
      </c>
      <c r="R49" s="149">
        <v>4.3799999999999999E-2</v>
      </c>
      <c r="S49" s="149">
        <v>1.09E-2</v>
      </c>
      <c r="T49" s="149">
        <v>0.2177</v>
      </c>
      <c r="U49" s="149">
        <v>4.8099999999999997E-2</v>
      </c>
      <c r="V49" s="149">
        <v>0.3458</v>
      </c>
      <c r="W49" s="149">
        <v>0</v>
      </c>
      <c r="X49" s="149">
        <v>0</v>
      </c>
      <c r="Y49" s="149">
        <v>0.105</v>
      </c>
      <c r="Z49" s="149">
        <v>0</v>
      </c>
      <c r="AA49" s="149">
        <v>0.9153</v>
      </c>
      <c r="AB49" s="149">
        <v>0.1067</v>
      </c>
      <c r="AC49" s="149">
        <v>0.1966</v>
      </c>
      <c r="AD49" s="149">
        <v>2.3E-2</v>
      </c>
      <c r="AE49" s="149">
        <v>5.0299999999999997E-2</v>
      </c>
      <c r="AF49" s="149">
        <v>2.3800000000000002E-2</v>
      </c>
      <c r="AG49" s="149">
        <v>6.0100000000000001E-2</v>
      </c>
      <c r="AH49" s="149">
        <v>9.1999999999999998E-3</v>
      </c>
      <c r="AI49" s="149">
        <v>0</v>
      </c>
      <c r="AJ49" s="149">
        <v>1.6154999999999999</v>
      </c>
      <c r="AK49" s="149">
        <v>0.68689999999999996</v>
      </c>
      <c r="AL49" s="149">
        <v>0.42180000000000001</v>
      </c>
      <c r="AM49" s="149">
        <v>4.5999999999999999E-2</v>
      </c>
      <c r="AN49" s="149">
        <v>6.4000000000000003E-3</v>
      </c>
      <c r="AO49" s="149">
        <v>0.15540000000000001</v>
      </c>
      <c r="AP49" s="149">
        <v>0</v>
      </c>
      <c r="AQ49" s="150">
        <f t="shared" si="2"/>
        <v>5.6155999999999997</v>
      </c>
      <c r="AR49" s="150">
        <f t="shared" si="3"/>
        <v>5.6155999999999997</v>
      </c>
      <c r="AS49" s="150">
        <f t="shared" si="4"/>
        <v>2.7359999999999998</v>
      </c>
      <c r="AT49" s="151">
        <v>0.1404</v>
      </c>
      <c r="AU49" s="152">
        <f t="shared" si="0"/>
        <v>5.7559999999999993</v>
      </c>
      <c r="AV49" s="131"/>
      <c r="AW49" s="153"/>
      <c r="AX49" s="152"/>
      <c r="AY49" s="131"/>
      <c r="AZ49" s="151">
        <f t="shared" si="13"/>
        <v>6.8400000000000002E-2</v>
      </c>
      <c r="BA49" s="160">
        <f t="shared" si="12"/>
        <v>2.8043999999999998</v>
      </c>
      <c r="BB49" s="131"/>
      <c r="BC49" s="155">
        <f t="shared" si="5"/>
        <v>15824.4</v>
      </c>
      <c r="BD49" s="155">
        <f t="shared" si="6"/>
        <v>189892.8</v>
      </c>
      <c r="BE49" s="156"/>
      <c r="BF49" s="157">
        <v>4.6036999999999999</v>
      </c>
      <c r="BG49" s="157">
        <v>4.6036999999999999</v>
      </c>
      <c r="BH49" s="156"/>
      <c r="BI49" s="158">
        <f t="shared" si="7"/>
        <v>1.2502986728066554</v>
      </c>
      <c r="BJ49" s="158">
        <f t="shared" si="8"/>
        <v>0</v>
      </c>
      <c r="BK49" s="156">
        <v>6.8400000000000002E-2</v>
      </c>
      <c r="BL49" s="161">
        <f t="shared" si="14"/>
        <v>0</v>
      </c>
      <c r="BM49" s="103">
        <f t="shared" si="9"/>
        <v>2516.34276</v>
      </c>
      <c r="BN49" s="103">
        <f t="shared" si="10"/>
        <v>1291.2992399999998</v>
      </c>
      <c r="BO49" s="103">
        <f t="shared" si="11"/>
        <v>3807.6419999999998</v>
      </c>
    </row>
    <row r="50" spans="1:67" ht="21" x14ac:dyDescent="0.35">
      <c r="A50" s="142">
        <f>[1]ХАРАКТЕРИСТИКА!A39</f>
        <v>28</v>
      </c>
      <c r="B50" s="142">
        <v>44</v>
      </c>
      <c r="C50" s="143" t="s">
        <v>250</v>
      </c>
      <c r="D50" s="144">
        <v>5</v>
      </c>
      <c r="E50" s="144">
        <v>4</v>
      </c>
      <c r="F50" s="145" t="s">
        <v>251</v>
      </c>
      <c r="G50" s="145" t="s">
        <v>97</v>
      </c>
      <c r="H50" s="146">
        <f t="shared" si="1"/>
        <v>3420.5</v>
      </c>
      <c r="I50" s="147">
        <v>3420.5</v>
      </c>
      <c r="J50" s="147"/>
      <c r="K50" s="147">
        <v>0</v>
      </c>
      <c r="L50" s="148">
        <v>0</v>
      </c>
      <c r="M50" s="147"/>
      <c r="N50" s="103"/>
      <c r="O50" s="149">
        <v>0.16889999999999999</v>
      </c>
      <c r="P50" s="149">
        <v>0.16009999999999999</v>
      </c>
      <c r="Q50" s="149">
        <v>0.21329999999999999</v>
      </c>
      <c r="R50" s="149">
        <v>4.58E-2</v>
      </c>
      <c r="S50" s="149">
        <v>8.8000000000000005E-3</v>
      </c>
      <c r="T50" s="149">
        <v>0.1875</v>
      </c>
      <c r="U50" s="149">
        <v>4.8099999999999997E-2</v>
      </c>
      <c r="V50" s="149">
        <v>0.3458</v>
      </c>
      <c r="W50" s="149">
        <v>0</v>
      </c>
      <c r="X50" s="149">
        <v>0</v>
      </c>
      <c r="Y50" s="149">
        <v>0.1125</v>
      </c>
      <c r="Z50" s="149">
        <v>0</v>
      </c>
      <c r="AA50" s="149">
        <v>1.2531999999999999</v>
      </c>
      <c r="AB50" s="149">
        <v>0.10979999999999999</v>
      </c>
      <c r="AC50" s="149">
        <v>0.20910000000000001</v>
      </c>
      <c r="AD50" s="149">
        <v>2.46E-2</v>
      </c>
      <c r="AE50" s="149">
        <v>6.1899999999999997E-2</v>
      </c>
      <c r="AF50" s="149">
        <v>1.9199999999999998E-2</v>
      </c>
      <c r="AG50" s="149">
        <v>5.3100000000000001E-2</v>
      </c>
      <c r="AH50" s="149">
        <v>8.5000000000000006E-3</v>
      </c>
      <c r="AI50" s="149">
        <v>0</v>
      </c>
      <c r="AJ50" s="149">
        <v>1.2041999999999999</v>
      </c>
      <c r="AK50" s="149">
        <v>0.54800000000000004</v>
      </c>
      <c r="AL50" s="149">
        <v>0.30980000000000002</v>
      </c>
      <c r="AM50" s="149">
        <v>3.8800000000000001E-2</v>
      </c>
      <c r="AN50" s="149">
        <v>5.4000000000000003E-3</v>
      </c>
      <c r="AO50" s="149">
        <v>0.15140000000000001</v>
      </c>
      <c r="AP50" s="149">
        <v>0</v>
      </c>
      <c r="AQ50" s="150">
        <f t="shared" si="2"/>
        <v>5.2877999999999998</v>
      </c>
      <c r="AR50" s="150">
        <f t="shared" si="3"/>
        <v>5.2877999999999998</v>
      </c>
      <c r="AS50" s="150">
        <f t="shared" si="4"/>
        <v>3.0744000000000002</v>
      </c>
      <c r="AT50" s="151">
        <v>0.13220000000000001</v>
      </c>
      <c r="AU50" s="152">
        <f t="shared" si="0"/>
        <v>5.42</v>
      </c>
      <c r="AV50" s="131"/>
      <c r="AW50" s="153"/>
      <c r="AX50" s="152"/>
      <c r="AY50" s="131"/>
      <c r="AZ50" s="151">
        <f t="shared" si="13"/>
        <v>7.6899999999999996E-2</v>
      </c>
      <c r="BA50" s="160">
        <f t="shared" si="12"/>
        <v>3.1513000000000004</v>
      </c>
      <c r="BB50" s="131"/>
      <c r="BC50" s="155">
        <f t="shared" si="5"/>
        <v>18539.11</v>
      </c>
      <c r="BD50" s="155">
        <f t="shared" si="6"/>
        <v>222469.32</v>
      </c>
      <c r="BE50" s="156"/>
      <c r="BF50" s="157">
        <v>4.3351000000000006</v>
      </c>
      <c r="BG50" s="157">
        <v>4.3351000000000006</v>
      </c>
      <c r="BH50" s="156"/>
      <c r="BI50" s="158">
        <f t="shared" si="7"/>
        <v>1.2502595095845539</v>
      </c>
      <c r="BJ50" s="158">
        <f t="shared" si="8"/>
        <v>0</v>
      </c>
      <c r="BK50" s="156">
        <v>7.6899999999999996E-2</v>
      </c>
      <c r="BL50" s="161">
        <f t="shared" si="14"/>
        <v>0</v>
      </c>
      <c r="BM50" s="103">
        <f t="shared" si="9"/>
        <v>4286.5705999999991</v>
      </c>
      <c r="BN50" s="103">
        <f t="shared" si="10"/>
        <v>1663.0471</v>
      </c>
      <c r="BO50" s="103">
        <f t="shared" si="11"/>
        <v>5949.6176999999989</v>
      </c>
    </row>
    <row r="51" spans="1:67" ht="21" x14ac:dyDescent="0.35">
      <c r="A51" s="142">
        <f>[1]ХАРАКТЕРИСТИКА!A40</f>
        <v>29</v>
      </c>
      <c r="B51" s="142">
        <v>45</v>
      </c>
      <c r="C51" s="143" t="s">
        <v>252</v>
      </c>
      <c r="D51" s="144">
        <v>5</v>
      </c>
      <c r="E51" s="144">
        <v>4</v>
      </c>
      <c r="F51" s="145" t="s">
        <v>253</v>
      </c>
      <c r="G51" s="145" t="s">
        <v>97</v>
      </c>
      <c r="H51" s="146">
        <f t="shared" si="1"/>
        <v>2766.3</v>
      </c>
      <c r="I51" s="147">
        <v>2766.3</v>
      </c>
      <c r="J51" s="147"/>
      <c r="K51" s="147">
        <v>0</v>
      </c>
      <c r="L51" s="148">
        <v>0</v>
      </c>
      <c r="M51" s="147"/>
      <c r="N51" s="103"/>
      <c r="O51" s="149">
        <v>0.16300000000000001</v>
      </c>
      <c r="P51" s="149">
        <v>0.14960000000000001</v>
      </c>
      <c r="Q51" s="149">
        <v>0.21279999999999999</v>
      </c>
      <c r="R51" s="149">
        <v>4.3900000000000002E-2</v>
      </c>
      <c r="S51" s="149">
        <v>1.09E-2</v>
      </c>
      <c r="T51" s="149">
        <v>0.21629999999999999</v>
      </c>
      <c r="U51" s="149">
        <v>4.8099999999999997E-2</v>
      </c>
      <c r="V51" s="149">
        <v>0.3458</v>
      </c>
      <c r="W51" s="149">
        <v>0</v>
      </c>
      <c r="X51" s="149">
        <v>0</v>
      </c>
      <c r="Y51" s="149">
        <v>0.10440000000000001</v>
      </c>
      <c r="Z51" s="149">
        <v>0</v>
      </c>
      <c r="AA51" s="149">
        <v>1.1245000000000001</v>
      </c>
      <c r="AB51" s="149">
        <v>0.106</v>
      </c>
      <c r="AC51" s="149">
        <v>0.19539999999999999</v>
      </c>
      <c r="AD51" s="149">
        <v>2.3E-2</v>
      </c>
      <c r="AE51" s="149">
        <v>0.05</v>
      </c>
      <c r="AF51" s="149">
        <v>2.3699999999999999E-2</v>
      </c>
      <c r="AG51" s="149">
        <v>5.9700000000000003E-2</v>
      </c>
      <c r="AH51" s="149">
        <v>9.1999999999999998E-3</v>
      </c>
      <c r="AI51" s="149">
        <v>0</v>
      </c>
      <c r="AJ51" s="149">
        <v>1.4037999999999999</v>
      </c>
      <c r="AK51" s="149">
        <v>0.68240000000000001</v>
      </c>
      <c r="AL51" s="149">
        <v>0.41670000000000001</v>
      </c>
      <c r="AM51" s="149">
        <v>3.9300000000000002E-2</v>
      </c>
      <c r="AN51" s="149">
        <v>5.4999999999999997E-3</v>
      </c>
      <c r="AO51" s="149">
        <v>0.25679999999999997</v>
      </c>
      <c r="AP51" s="149">
        <v>0</v>
      </c>
      <c r="AQ51" s="150">
        <f t="shared" si="2"/>
        <v>5.6907999999999985</v>
      </c>
      <c r="AR51" s="150">
        <f t="shared" si="3"/>
        <v>5.6907999999999985</v>
      </c>
      <c r="AS51" s="150">
        <f t="shared" si="4"/>
        <v>2.9310999999999989</v>
      </c>
      <c r="AT51" s="151">
        <v>0.14230000000000001</v>
      </c>
      <c r="AU51" s="152">
        <f t="shared" si="0"/>
        <v>5.8330999999999982</v>
      </c>
      <c r="AV51" s="131"/>
      <c r="AW51" s="153"/>
      <c r="AX51" s="152"/>
      <c r="AY51" s="131"/>
      <c r="AZ51" s="151">
        <f t="shared" si="13"/>
        <v>7.3300000000000004E-2</v>
      </c>
      <c r="BA51" s="160">
        <f t="shared" si="12"/>
        <v>3.0043999999999991</v>
      </c>
      <c r="BB51" s="131"/>
      <c r="BC51" s="155">
        <f t="shared" si="5"/>
        <v>16136.1</v>
      </c>
      <c r="BD51" s="155">
        <f t="shared" si="6"/>
        <v>193633.2</v>
      </c>
      <c r="BE51" s="156"/>
      <c r="BF51" s="157">
        <v>4.6657999999999999</v>
      </c>
      <c r="BG51" s="157">
        <v>4.6657999999999999</v>
      </c>
      <c r="BH51" s="156"/>
      <c r="BI51" s="158">
        <f t="shared" si="7"/>
        <v>1.2501821766899563</v>
      </c>
      <c r="BJ51" s="158">
        <f t="shared" si="8"/>
        <v>0</v>
      </c>
      <c r="BK51" s="156">
        <v>7.3300000000000004E-2</v>
      </c>
      <c r="BL51" s="161">
        <f t="shared" si="14"/>
        <v>0</v>
      </c>
      <c r="BM51" s="103">
        <f t="shared" si="9"/>
        <v>3110.7043500000004</v>
      </c>
      <c r="BN51" s="103">
        <f t="shared" si="10"/>
        <v>1291.8621000000001</v>
      </c>
      <c r="BO51" s="103">
        <f t="shared" si="11"/>
        <v>4402.5664500000003</v>
      </c>
    </row>
    <row r="52" spans="1:67" ht="21" x14ac:dyDescent="0.35">
      <c r="A52" s="142">
        <f>[1]ХАРАКТЕРИСТИКА!A42</f>
        <v>31</v>
      </c>
      <c r="B52" s="142">
        <v>46</v>
      </c>
      <c r="C52" s="143" t="s">
        <v>254</v>
      </c>
      <c r="D52" s="144">
        <v>5</v>
      </c>
      <c r="E52" s="144">
        <v>4</v>
      </c>
      <c r="F52" s="145" t="s">
        <v>255</v>
      </c>
      <c r="G52" s="145" t="s">
        <v>97</v>
      </c>
      <c r="H52" s="146">
        <f t="shared" si="1"/>
        <v>2744.6</v>
      </c>
      <c r="I52" s="147">
        <v>2744.6</v>
      </c>
      <c r="J52" s="147"/>
      <c r="K52" s="147">
        <v>0</v>
      </c>
      <c r="L52" s="148">
        <v>0</v>
      </c>
      <c r="M52" s="147"/>
      <c r="N52" s="103"/>
      <c r="O52" s="149">
        <v>0.1643</v>
      </c>
      <c r="P52" s="149">
        <v>0.15079999999999999</v>
      </c>
      <c r="Q52" s="149">
        <v>0.21199999999999999</v>
      </c>
      <c r="R52" s="149">
        <v>4.3900000000000002E-2</v>
      </c>
      <c r="S52" s="149">
        <v>1.09E-2</v>
      </c>
      <c r="T52" s="149">
        <v>0.218</v>
      </c>
      <c r="U52" s="149">
        <v>4.8099999999999997E-2</v>
      </c>
      <c r="V52" s="149">
        <v>0.3458</v>
      </c>
      <c r="W52" s="149">
        <v>0</v>
      </c>
      <c r="X52" s="149">
        <v>0</v>
      </c>
      <c r="Y52" s="149">
        <v>0.1052</v>
      </c>
      <c r="Z52" s="149">
        <v>0</v>
      </c>
      <c r="AA52" s="149">
        <v>1.1953</v>
      </c>
      <c r="AB52" s="149">
        <v>0.1069</v>
      </c>
      <c r="AC52" s="149">
        <v>0.19689999999999999</v>
      </c>
      <c r="AD52" s="149">
        <v>2.29E-2</v>
      </c>
      <c r="AE52" s="149">
        <v>5.04E-2</v>
      </c>
      <c r="AF52" s="149">
        <v>2.3900000000000001E-2</v>
      </c>
      <c r="AG52" s="149">
        <v>6.0199999999999997E-2</v>
      </c>
      <c r="AH52" s="149">
        <v>9.1999999999999998E-3</v>
      </c>
      <c r="AI52" s="149">
        <v>0</v>
      </c>
      <c r="AJ52" s="149">
        <v>1.3977999999999999</v>
      </c>
      <c r="AK52" s="149">
        <v>0.69099999999999995</v>
      </c>
      <c r="AL52" s="149">
        <v>0.2833</v>
      </c>
      <c r="AM52" s="149">
        <v>3.95E-2</v>
      </c>
      <c r="AN52" s="149">
        <v>5.4999999999999997E-3</v>
      </c>
      <c r="AO52" s="149">
        <v>0.26860000000000001</v>
      </c>
      <c r="AP52" s="149">
        <v>0</v>
      </c>
      <c r="AQ52" s="150">
        <f t="shared" si="2"/>
        <v>5.6503999999999985</v>
      </c>
      <c r="AR52" s="150">
        <f t="shared" si="3"/>
        <v>5.6503999999999985</v>
      </c>
      <c r="AS52" s="150">
        <f t="shared" si="4"/>
        <v>3.0096999999999992</v>
      </c>
      <c r="AT52" s="151">
        <v>0.14130000000000001</v>
      </c>
      <c r="AU52" s="152">
        <f t="shared" si="0"/>
        <v>5.7916999999999987</v>
      </c>
      <c r="AV52" s="131"/>
      <c r="AW52" s="153"/>
      <c r="AX52" s="152"/>
      <c r="AY52" s="131"/>
      <c r="AZ52" s="151">
        <f t="shared" si="13"/>
        <v>7.5200000000000003E-2</v>
      </c>
      <c r="BA52" s="160">
        <f t="shared" si="12"/>
        <v>3.0848999999999993</v>
      </c>
      <c r="BB52" s="131"/>
      <c r="BC52" s="155">
        <f t="shared" si="5"/>
        <v>15895.9</v>
      </c>
      <c r="BD52" s="155">
        <f t="shared" si="6"/>
        <v>190750.8</v>
      </c>
      <c r="BE52" s="156"/>
      <c r="BF52" s="157">
        <v>4.6323000000000008</v>
      </c>
      <c r="BG52" s="157">
        <v>4.6323000000000008</v>
      </c>
      <c r="BH52" s="156"/>
      <c r="BI52" s="158">
        <f t="shared" si="7"/>
        <v>1.2502860350150029</v>
      </c>
      <c r="BJ52" s="158">
        <f t="shared" si="8"/>
        <v>0</v>
      </c>
      <c r="BK52" s="156">
        <v>7.5200000000000003E-2</v>
      </c>
      <c r="BL52" s="161">
        <f t="shared" si="14"/>
        <v>0</v>
      </c>
      <c r="BM52" s="103">
        <f t="shared" si="9"/>
        <v>3280.6203799999998</v>
      </c>
      <c r="BN52" s="103">
        <f t="shared" si="10"/>
        <v>1291.0598399999997</v>
      </c>
      <c r="BO52" s="103">
        <f t="shared" si="11"/>
        <v>4571.6802199999993</v>
      </c>
    </row>
    <row r="53" spans="1:67" ht="21" x14ac:dyDescent="0.35">
      <c r="A53" s="142">
        <f>[1]ХАРАКТЕРИСТИКА!A44</f>
        <v>33</v>
      </c>
      <c r="B53" s="142">
        <v>47</v>
      </c>
      <c r="C53" s="143" t="s">
        <v>256</v>
      </c>
      <c r="D53" s="144">
        <v>5</v>
      </c>
      <c r="E53" s="144">
        <v>7</v>
      </c>
      <c r="F53" s="145" t="s">
        <v>257</v>
      </c>
      <c r="G53" s="145" t="s">
        <v>97</v>
      </c>
      <c r="H53" s="146">
        <f t="shared" si="1"/>
        <v>4567.95</v>
      </c>
      <c r="I53" s="147">
        <v>4567.95</v>
      </c>
      <c r="J53" s="147"/>
      <c r="K53" s="147">
        <v>0</v>
      </c>
      <c r="L53" s="148">
        <v>0</v>
      </c>
      <c r="M53" s="147"/>
      <c r="N53" s="103"/>
      <c r="O53" s="149">
        <v>0.16250000000000001</v>
      </c>
      <c r="P53" s="149">
        <v>0.18440000000000001</v>
      </c>
      <c r="Q53" s="149">
        <v>0.20349999999999999</v>
      </c>
      <c r="R53" s="149">
        <v>4.6300000000000001E-2</v>
      </c>
      <c r="S53" s="149">
        <v>1.23E-2</v>
      </c>
      <c r="T53" s="149">
        <v>0.32079999999999997</v>
      </c>
      <c r="U53" s="149">
        <v>4.8099999999999997E-2</v>
      </c>
      <c r="V53" s="149">
        <v>0.3458</v>
      </c>
      <c r="W53" s="149">
        <v>0</v>
      </c>
      <c r="X53" s="149">
        <v>0</v>
      </c>
      <c r="Y53" s="149">
        <v>8.43E-2</v>
      </c>
      <c r="Z53" s="149">
        <v>0</v>
      </c>
      <c r="AA53" s="149">
        <v>1.1091</v>
      </c>
      <c r="AB53" s="149">
        <v>0.1052</v>
      </c>
      <c r="AC53" s="149">
        <v>0.22409999999999999</v>
      </c>
      <c r="AD53" s="149">
        <v>2.5700000000000001E-2</v>
      </c>
      <c r="AE53" s="149">
        <v>4.9799999999999997E-2</v>
      </c>
      <c r="AF53" s="149">
        <v>2.69E-2</v>
      </c>
      <c r="AG53" s="149">
        <v>9.9299999999999999E-2</v>
      </c>
      <c r="AH53" s="149">
        <v>1.0500000000000001E-2</v>
      </c>
      <c r="AI53" s="149">
        <v>0</v>
      </c>
      <c r="AJ53" s="149">
        <v>0.83979999999999999</v>
      </c>
      <c r="AK53" s="149">
        <v>0.49309999999999998</v>
      </c>
      <c r="AL53" s="149">
        <v>0.2346</v>
      </c>
      <c r="AM53" s="149">
        <v>5.33E-2</v>
      </c>
      <c r="AN53" s="149">
        <v>7.4000000000000003E-3</v>
      </c>
      <c r="AO53" s="149">
        <v>0.31900000000000001</v>
      </c>
      <c r="AP53" s="149">
        <v>0</v>
      </c>
      <c r="AQ53" s="150">
        <f t="shared" si="2"/>
        <v>5.0057999999999998</v>
      </c>
      <c r="AR53" s="150">
        <f t="shared" si="3"/>
        <v>5.0057999999999998</v>
      </c>
      <c r="AS53" s="150">
        <f t="shared" si="4"/>
        <v>3.1193</v>
      </c>
      <c r="AT53" s="151">
        <v>0.12509999999999999</v>
      </c>
      <c r="AU53" s="152">
        <f t="shared" si="0"/>
        <v>5.1308999999999996</v>
      </c>
      <c r="AV53" s="131"/>
      <c r="AW53" s="153"/>
      <c r="AX53" s="152"/>
      <c r="AY53" s="131"/>
      <c r="AZ53" s="151">
        <f t="shared" si="13"/>
        <v>7.8E-2</v>
      </c>
      <c r="BA53" s="160">
        <f t="shared" si="12"/>
        <v>3.1972999999999998</v>
      </c>
      <c r="BB53" s="131"/>
      <c r="BC53" s="155">
        <f t="shared" si="5"/>
        <v>23437.69</v>
      </c>
      <c r="BD53" s="155">
        <f t="shared" si="6"/>
        <v>281252.27999999997</v>
      </c>
      <c r="BE53" s="156"/>
      <c r="BF53" s="157">
        <v>4.1034999999999995</v>
      </c>
      <c r="BG53" s="157">
        <v>4.1034999999999995</v>
      </c>
      <c r="BH53" s="156"/>
      <c r="BI53" s="158">
        <f t="shared" si="7"/>
        <v>1.2503716339710005</v>
      </c>
      <c r="BJ53" s="158">
        <f t="shared" si="8"/>
        <v>0</v>
      </c>
      <c r="BK53" s="156">
        <v>7.8E-2</v>
      </c>
      <c r="BL53" s="161">
        <f t="shared" si="14"/>
        <v>0</v>
      </c>
      <c r="BM53" s="103">
        <f t="shared" si="9"/>
        <v>5066.3133449999996</v>
      </c>
      <c r="BN53" s="103">
        <f t="shared" si="10"/>
        <v>2473.5449249999992</v>
      </c>
      <c r="BO53" s="103">
        <f t="shared" si="11"/>
        <v>7539.8582699999988</v>
      </c>
    </row>
    <row r="54" spans="1:67" ht="21" x14ac:dyDescent="0.35">
      <c r="A54" s="142">
        <f>[1]ХАРАКТЕРИСТИКА!A45</f>
        <v>34</v>
      </c>
      <c r="B54" s="142">
        <v>48</v>
      </c>
      <c r="C54" s="143" t="s">
        <v>258</v>
      </c>
      <c r="D54" s="144">
        <v>5</v>
      </c>
      <c r="E54" s="144">
        <v>6</v>
      </c>
      <c r="F54" s="145" t="s">
        <v>259</v>
      </c>
      <c r="G54" s="145" t="s">
        <v>97</v>
      </c>
      <c r="H54" s="146">
        <f t="shared" si="1"/>
        <v>4734.1000000000004</v>
      </c>
      <c r="I54" s="147">
        <v>4734.1000000000004</v>
      </c>
      <c r="J54" s="147"/>
      <c r="K54" s="147">
        <v>0</v>
      </c>
      <c r="L54" s="148">
        <v>0</v>
      </c>
      <c r="M54" s="147"/>
      <c r="N54" s="103"/>
      <c r="O54" s="149">
        <v>0.15870000000000001</v>
      </c>
      <c r="P54" s="149">
        <v>0.1472</v>
      </c>
      <c r="Q54" s="149">
        <v>0.19980000000000001</v>
      </c>
      <c r="R54" s="149">
        <v>4.6699999999999998E-2</v>
      </c>
      <c r="S54" s="149">
        <v>1.43E-2</v>
      </c>
      <c r="T54" s="149">
        <v>0.22789999999999999</v>
      </c>
      <c r="U54" s="149">
        <v>4.8099999999999997E-2</v>
      </c>
      <c r="V54" s="149">
        <v>0.3458</v>
      </c>
      <c r="W54" s="149">
        <v>0</v>
      </c>
      <c r="X54" s="149">
        <v>0</v>
      </c>
      <c r="Y54" s="149">
        <v>9.1499999999999998E-2</v>
      </c>
      <c r="Z54" s="149">
        <v>0</v>
      </c>
      <c r="AA54" s="149">
        <v>1.4476</v>
      </c>
      <c r="AB54" s="149">
        <v>0.1032</v>
      </c>
      <c r="AC54" s="149">
        <v>0.1923</v>
      </c>
      <c r="AD54" s="149">
        <v>2.75E-2</v>
      </c>
      <c r="AE54" s="149">
        <v>4.8000000000000001E-2</v>
      </c>
      <c r="AF54" s="149">
        <v>3.1199999999999999E-2</v>
      </c>
      <c r="AG54" s="149">
        <v>6.8500000000000005E-2</v>
      </c>
      <c r="AH54" s="149">
        <v>8.2000000000000007E-3</v>
      </c>
      <c r="AI54" s="149">
        <v>0</v>
      </c>
      <c r="AJ54" s="149">
        <v>0.89680000000000004</v>
      </c>
      <c r="AK54" s="149">
        <v>0.58120000000000005</v>
      </c>
      <c r="AL54" s="149">
        <v>0.29520000000000002</v>
      </c>
      <c r="AM54" s="149">
        <v>4.1700000000000001E-2</v>
      </c>
      <c r="AN54" s="149">
        <v>5.7999999999999996E-3</v>
      </c>
      <c r="AO54" s="149">
        <v>0.1187</v>
      </c>
      <c r="AP54" s="149">
        <v>0</v>
      </c>
      <c r="AQ54" s="150">
        <f t="shared" si="2"/>
        <v>5.1458999999999993</v>
      </c>
      <c r="AR54" s="150">
        <f t="shared" si="3"/>
        <v>5.1458999999999993</v>
      </c>
      <c r="AS54" s="150">
        <f t="shared" si="4"/>
        <v>3.2539999999999996</v>
      </c>
      <c r="AT54" s="151">
        <v>0.12859999999999999</v>
      </c>
      <c r="AU54" s="152">
        <f t="shared" si="0"/>
        <v>5.2744999999999989</v>
      </c>
      <c r="AV54" s="131"/>
      <c r="AW54" s="153"/>
      <c r="AX54" s="152"/>
      <c r="AY54" s="131"/>
      <c r="AZ54" s="151">
        <f t="shared" si="13"/>
        <v>8.14E-2</v>
      </c>
      <c r="BA54" s="160">
        <f t="shared" si="12"/>
        <v>3.3353999999999995</v>
      </c>
      <c r="BB54" s="131"/>
      <c r="BC54" s="155">
        <f t="shared" si="5"/>
        <v>24970.01</v>
      </c>
      <c r="BD54" s="155">
        <f t="shared" si="6"/>
        <v>299640.12</v>
      </c>
      <c r="BE54" s="156"/>
      <c r="BF54" s="157">
        <v>4.2190000000000003</v>
      </c>
      <c r="BG54" s="157">
        <v>4.2190000000000003</v>
      </c>
      <c r="BH54" s="156"/>
      <c r="BI54" s="158">
        <f t="shared" si="7"/>
        <v>1.2501777672434222</v>
      </c>
      <c r="BJ54" s="158">
        <f t="shared" si="8"/>
        <v>0</v>
      </c>
      <c r="BK54" s="156">
        <v>8.14E-2</v>
      </c>
      <c r="BL54" s="161">
        <f t="shared" si="14"/>
        <v>0</v>
      </c>
      <c r="BM54" s="103">
        <f t="shared" si="9"/>
        <v>6853.0831600000001</v>
      </c>
      <c r="BN54" s="103">
        <f t="shared" si="10"/>
        <v>2267.1604900000002</v>
      </c>
      <c r="BO54" s="103">
        <f t="shared" si="11"/>
        <v>9120.2436500000003</v>
      </c>
    </row>
    <row r="55" spans="1:67" ht="21" x14ac:dyDescent="0.35">
      <c r="A55" s="142">
        <f>[1]ХАРАКТЕРИСТИКА!A46</f>
        <v>35</v>
      </c>
      <c r="B55" s="142">
        <v>49</v>
      </c>
      <c r="C55" s="143" t="s">
        <v>260</v>
      </c>
      <c r="D55" s="144">
        <v>5</v>
      </c>
      <c r="E55" s="144">
        <v>4</v>
      </c>
      <c r="F55" s="145" t="s">
        <v>261</v>
      </c>
      <c r="G55" s="145" t="s">
        <v>97</v>
      </c>
      <c r="H55" s="146">
        <f t="shared" si="1"/>
        <v>2911.5</v>
      </c>
      <c r="I55" s="147">
        <v>2911.5</v>
      </c>
      <c r="J55" s="147"/>
      <c r="K55" s="147">
        <v>0</v>
      </c>
      <c r="L55" s="148">
        <v>0</v>
      </c>
      <c r="M55" s="147"/>
      <c r="N55" s="103"/>
      <c r="O55" s="149">
        <v>0.1588</v>
      </c>
      <c r="P55" s="149">
        <v>0.1421</v>
      </c>
      <c r="Q55" s="149">
        <v>0.21859999999999999</v>
      </c>
      <c r="R55" s="149">
        <v>4.3799999999999999E-2</v>
      </c>
      <c r="S55" s="149">
        <v>1.1599999999999999E-2</v>
      </c>
      <c r="T55" s="149">
        <v>0.2029</v>
      </c>
      <c r="U55" s="149">
        <v>4.8099999999999997E-2</v>
      </c>
      <c r="V55" s="149">
        <v>0.3458</v>
      </c>
      <c r="W55" s="149">
        <v>0</v>
      </c>
      <c r="X55" s="149">
        <v>0</v>
      </c>
      <c r="Y55" s="149">
        <v>9.9199999999999997E-2</v>
      </c>
      <c r="Z55" s="149">
        <v>0</v>
      </c>
      <c r="AA55" s="149">
        <v>1.2612999999999999</v>
      </c>
      <c r="AB55" s="149">
        <v>0.1031</v>
      </c>
      <c r="AC55" s="149">
        <v>0.18559999999999999</v>
      </c>
      <c r="AD55" s="149">
        <v>2.2800000000000001E-2</v>
      </c>
      <c r="AE55" s="149">
        <v>4.9000000000000002E-2</v>
      </c>
      <c r="AF55" s="149">
        <v>2.53E-2</v>
      </c>
      <c r="AG55" s="149">
        <v>5.67E-2</v>
      </c>
      <c r="AH55" s="149">
        <v>8.3000000000000001E-3</v>
      </c>
      <c r="AI55" s="149">
        <v>0</v>
      </c>
      <c r="AJ55" s="149">
        <v>1.2262</v>
      </c>
      <c r="AK55" s="149">
        <v>0.6542</v>
      </c>
      <c r="AL55" s="149">
        <v>0.31409999999999999</v>
      </c>
      <c r="AM55" s="149">
        <v>4.2000000000000003E-2</v>
      </c>
      <c r="AN55" s="149">
        <v>5.7999999999999996E-3</v>
      </c>
      <c r="AO55" s="149">
        <v>0.22409999999999999</v>
      </c>
      <c r="AP55" s="149">
        <v>0</v>
      </c>
      <c r="AQ55" s="150">
        <f t="shared" si="2"/>
        <v>5.4493999999999998</v>
      </c>
      <c r="AR55" s="150">
        <f t="shared" si="3"/>
        <v>5.4493999999999998</v>
      </c>
      <c r="AS55" s="150">
        <f t="shared" si="4"/>
        <v>3.0307999999999997</v>
      </c>
      <c r="AT55" s="151">
        <v>0.13619999999999999</v>
      </c>
      <c r="AU55" s="152">
        <f t="shared" si="0"/>
        <v>5.5855999999999995</v>
      </c>
      <c r="AV55" s="131"/>
      <c r="AW55" s="153"/>
      <c r="AX55" s="152"/>
      <c r="AY55" s="131"/>
      <c r="AZ55" s="151">
        <f t="shared" si="13"/>
        <v>7.5800000000000006E-2</v>
      </c>
      <c r="BA55" s="160">
        <f t="shared" si="12"/>
        <v>3.1065999999999998</v>
      </c>
      <c r="BB55" s="131"/>
      <c r="BC55" s="155">
        <f t="shared" si="5"/>
        <v>16262.47</v>
      </c>
      <c r="BD55" s="155">
        <f t="shared" si="6"/>
        <v>195149.63999999998</v>
      </c>
      <c r="BE55" s="156"/>
      <c r="BF55" s="157">
        <v>4.4671000000000003</v>
      </c>
      <c r="BG55" s="157">
        <v>4.4671000000000003</v>
      </c>
      <c r="BH55" s="156"/>
      <c r="BI55" s="158">
        <f t="shared" si="7"/>
        <v>1.2503861565669001</v>
      </c>
      <c r="BJ55" s="158">
        <f t="shared" si="8"/>
        <v>0</v>
      </c>
      <c r="BK55" s="156">
        <v>7.5800000000000006E-2</v>
      </c>
      <c r="BL55" s="161">
        <f t="shared" si="14"/>
        <v>0</v>
      </c>
      <c r="BM55" s="103">
        <f t="shared" si="9"/>
        <v>3672.2749499999995</v>
      </c>
      <c r="BN55" s="103">
        <f t="shared" si="10"/>
        <v>1312.5041999999996</v>
      </c>
      <c r="BO55" s="103">
        <f t="shared" si="11"/>
        <v>4984.7791499999994</v>
      </c>
    </row>
    <row r="56" spans="1:67" ht="21" x14ac:dyDescent="0.35">
      <c r="A56" s="142">
        <f>[1]ХАРАКТЕРИСТИКА!A47</f>
        <v>36</v>
      </c>
      <c r="B56" s="142">
        <v>50</v>
      </c>
      <c r="C56" s="143" t="s">
        <v>262</v>
      </c>
      <c r="D56" s="144">
        <v>5</v>
      </c>
      <c r="E56" s="144">
        <v>4</v>
      </c>
      <c r="F56" s="145" t="s">
        <v>263</v>
      </c>
      <c r="G56" s="145" t="s">
        <v>97</v>
      </c>
      <c r="H56" s="146">
        <f t="shared" si="1"/>
        <v>2889.8</v>
      </c>
      <c r="I56" s="147">
        <v>2889.8</v>
      </c>
      <c r="J56" s="147"/>
      <c r="K56" s="147">
        <v>0</v>
      </c>
      <c r="L56" s="148">
        <v>0</v>
      </c>
      <c r="M56" s="147"/>
      <c r="N56" s="103"/>
      <c r="O56" s="149">
        <v>0.19639999999999999</v>
      </c>
      <c r="P56" s="149">
        <v>0.1216</v>
      </c>
      <c r="Q56" s="149">
        <v>0.21199999999999999</v>
      </c>
      <c r="R56" s="149">
        <v>4.3900000000000002E-2</v>
      </c>
      <c r="S56" s="149">
        <v>1.12E-2</v>
      </c>
      <c r="T56" s="149">
        <v>0.2205</v>
      </c>
      <c r="U56" s="149">
        <v>4.8099999999999997E-2</v>
      </c>
      <c r="V56" s="149">
        <v>0.3458</v>
      </c>
      <c r="W56" s="149">
        <v>0</v>
      </c>
      <c r="X56" s="149">
        <v>0</v>
      </c>
      <c r="Y56" s="149">
        <v>0.1082</v>
      </c>
      <c r="Z56" s="149">
        <v>0</v>
      </c>
      <c r="AA56" s="149">
        <v>0.76780000000000004</v>
      </c>
      <c r="AB56" s="149">
        <v>0.12759999999999999</v>
      </c>
      <c r="AC56" s="149">
        <v>0.15870000000000001</v>
      </c>
      <c r="AD56" s="149">
        <v>2.3400000000000001E-2</v>
      </c>
      <c r="AE56" s="149">
        <v>4.8000000000000001E-2</v>
      </c>
      <c r="AF56" s="149">
        <v>2.4400000000000002E-2</v>
      </c>
      <c r="AG56" s="149">
        <v>6.2300000000000001E-2</v>
      </c>
      <c r="AH56" s="149">
        <v>0.01</v>
      </c>
      <c r="AI56" s="149">
        <v>0</v>
      </c>
      <c r="AJ56" s="149">
        <v>1.4856</v>
      </c>
      <c r="AK56" s="149">
        <v>0.81069999999999998</v>
      </c>
      <c r="AL56" s="149">
        <v>0.3054</v>
      </c>
      <c r="AM56" s="149">
        <v>5.0500000000000003E-2</v>
      </c>
      <c r="AN56" s="149">
        <v>7.0000000000000001E-3</v>
      </c>
      <c r="AO56" s="149">
        <v>0.39960000000000001</v>
      </c>
      <c r="AP56" s="149">
        <v>0</v>
      </c>
      <c r="AQ56" s="150">
        <f t="shared" si="2"/>
        <v>5.5887000000000002</v>
      </c>
      <c r="AR56" s="150">
        <f t="shared" si="3"/>
        <v>5.5887000000000002</v>
      </c>
      <c r="AS56" s="150">
        <f t="shared" si="4"/>
        <v>2.5874000000000001</v>
      </c>
      <c r="AT56" s="151">
        <v>0.13969999999999999</v>
      </c>
      <c r="AU56" s="152">
        <f t="shared" si="0"/>
        <v>5.7284000000000006</v>
      </c>
      <c r="AV56" s="131"/>
      <c r="AW56" s="153"/>
      <c r="AX56" s="152"/>
      <c r="AY56" s="131"/>
      <c r="AZ56" s="151">
        <f t="shared" si="13"/>
        <v>6.4699999999999994E-2</v>
      </c>
      <c r="BA56" s="160">
        <f t="shared" si="12"/>
        <v>2.6521000000000003</v>
      </c>
      <c r="BB56" s="131"/>
      <c r="BC56" s="155">
        <f t="shared" si="5"/>
        <v>16553.93</v>
      </c>
      <c r="BD56" s="155">
        <f t="shared" si="6"/>
        <v>198647.16</v>
      </c>
      <c r="BE56" s="156"/>
      <c r="BF56" s="157">
        <v>4.5824000000000007</v>
      </c>
      <c r="BG56" s="157">
        <v>4.5824000000000007</v>
      </c>
      <c r="BH56" s="156"/>
      <c r="BI56" s="158">
        <f t="shared" si="7"/>
        <v>1.2500872905027933</v>
      </c>
      <c r="BJ56" s="158">
        <f t="shared" si="8"/>
        <v>0</v>
      </c>
      <c r="BK56" s="156">
        <v>6.4699999999999994E-2</v>
      </c>
      <c r="BL56" s="161">
        <f t="shared" si="14"/>
        <v>0</v>
      </c>
      <c r="BM56" s="103">
        <f t="shared" si="9"/>
        <v>2218.7884400000003</v>
      </c>
      <c r="BN56" s="103">
        <f t="shared" si="10"/>
        <v>1313.1251199999999</v>
      </c>
      <c r="BO56" s="103">
        <f t="shared" si="11"/>
        <v>3531.91356</v>
      </c>
    </row>
    <row r="57" spans="1:67" ht="31.9" customHeight="1" x14ac:dyDescent="0.35">
      <c r="A57" s="142">
        <f>[1]ХАРАКТЕРИСТИКА!A64</f>
        <v>53</v>
      </c>
      <c r="B57" s="142">
        <v>51</v>
      </c>
      <c r="C57" s="143" t="s">
        <v>264</v>
      </c>
      <c r="D57" s="144">
        <v>5</v>
      </c>
      <c r="E57" s="144">
        <v>2</v>
      </c>
      <c r="F57" s="145" t="s">
        <v>265</v>
      </c>
      <c r="G57" s="145" t="s">
        <v>97</v>
      </c>
      <c r="H57" s="146">
        <f t="shared" si="1"/>
        <v>2314.1999999999998</v>
      </c>
      <c r="I57" s="147">
        <v>2052.8999999999996</v>
      </c>
      <c r="J57" s="147"/>
      <c r="K57" s="147">
        <v>0</v>
      </c>
      <c r="L57" s="148">
        <v>261.3</v>
      </c>
      <c r="M57" s="147"/>
      <c r="N57" s="103"/>
      <c r="O57" s="149">
        <v>0.13450000000000001</v>
      </c>
      <c r="P57" s="149">
        <v>0.14319999999999999</v>
      </c>
      <c r="Q57" s="149">
        <v>0</v>
      </c>
      <c r="R57" s="149">
        <v>0</v>
      </c>
      <c r="S57" s="149">
        <v>7.3000000000000001E-3</v>
      </c>
      <c r="T57" s="149">
        <v>0.1075</v>
      </c>
      <c r="U57" s="149">
        <v>4.8099999999999997E-2</v>
      </c>
      <c r="V57" s="149">
        <v>0.3337</v>
      </c>
      <c r="W57" s="149">
        <v>0</v>
      </c>
      <c r="X57" s="149">
        <v>0</v>
      </c>
      <c r="Y57" s="149">
        <v>0.22459999999999999</v>
      </c>
      <c r="Z57" s="149">
        <v>0</v>
      </c>
      <c r="AA57" s="149">
        <v>1.0589</v>
      </c>
      <c r="AB57" s="149">
        <v>8.8599999999999998E-2</v>
      </c>
      <c r="AC57" s="149">
        <v>0.19159999999999999</v>
      </c>
      <c r="AD57" s="149">
        <v>0</v>
      </c>
      <c r="AE57" s="149">
        <v>0</v>
      </c>
      <c r="AF57" s="149">
        <v>1.5900000000000001E-2</v>
      </c>
      <c r="AG57" s="149">
        <v>2.8199999999999999E-2</v>
      </c>
      <c r="AH57" s="149">
        <v>7.7000000000000002E-3</v>
      </c>
      <c r="AI57" s="149">
        <v>0</v>
      </c>
      <c r="AJ57" s="149">
        <v>1.9709000000000001</v>
      </c>
      <c r="AK57" s="149">
        <v>0.82379999999999998</v>
      </c>
      <c r="AL57" s="149">
        <v>0.35</v>
      </c>
      <c r="AM57" s="149">
        <v>4.2000000000000003E-2</v>
      </c>
      <c r="AN57" s="149">
        <v>5.7999999999999996E-3</v>
      </c>
      <c r="AO57" s="149">
        <v>0.1575</v>
      </c>
      <c r="AP57" s="149">
        <v>0</v>
      </c>
      <c r="AQ57" s="150">
        <f t="shared" si="2"/>
        <v>5.7397999999999989</v>
      </c>
      <c r="AR57" s="150">
        <f t="shared" si="3"/>
        <v>5.7397999999999989</v>
      </c>
      <c r="AS57" s="150">
        <f t="shared" si="4"/>
        <v>2.4375999999999993</v>
      </c>
      <c r="AT57" s="151">
        <v>0.14349999999999999</v>
      </c>
      <c r="AU57" s="152">
        <f t="shared" si="0"/>
        <v>5.8832999999999993</v>
      </c>
      <c r="AV57" s="131"/>
      <c r="AW57" s="153"/>
      <c r="AX57" s="152"/>
      <c r="AY57" s="131"/>
      <c r="AZ57" s="151">
        <f t="shared" si="13"/>
        <v>6.0900000000000003E-2</v>
      </c>
      <c r="BA57" s="160">
        <f t="shared" si="12"/>
        <v>2.4984999999999995</v>
      </c>
      <c r="BB57" s="131"/>
      <c r="BC57" s="155">
        <f t="shared" si="5"/>
        <v>12730.68</v>
      </c>
      <c r="BD57" s="155">
        <f t="shared" si="6"/>
        <v>152768.16</v>
      </c>
      <c r="BE57" s="156"/>
      <c r="BF57" s="157">
        <v>4.7057999999999991</v>
      </c>
      <c r="BG57" s="157">
        <v>4.7057999999999991</v>
      </c>
      <c r="BH57" s="156"/>
      <c r="BI57" s="158">
        <f t="shared" si="7"/>
        <v>1.2502231289047558</v>
      </c>
      <c r="BJ57" s="158">
        <f t="shared" si="8"/>
        <v>0</v>
      </c>
      <c r="BK57" s="156">
        <v>6.0900000000000003E-2</v>
      </c>
      <c r="BL57" s="161">
        <f t="shared" si="14"/>
        <v>0</v>
      </c>
      <c r="BM57" s="103">
        <f t="shared" si="9"/>
        <v>2450.5063799999998</v>
      </c>
      <c r="BN57" s="103">
        <f t="shared" si="10"/>
        <v>768.31439999999998</v>
      </c>
      <c r="BO57" s="103">
        <f t="shared" si="11"/>
        <v>3218.82078</v>
      </c>
    </row>
    <row r="58" spans="1:67" ht="21" x14ac:dyDescent="0.35">
      <c r="A58" s="142">
        <f>[1]ХАРАКТЕРИСТИКА!A65</f>
        <v>54</v>
      </c>
      <c r="B58" s="142">
        <v>52</v>
      </c>
      <c r="C58" s="143" t="s">
        <v>266</v>
      </c>
      <c r="D58" s="144">
        <v>5</v>
      </c>
      <c r="E58" s="144">
        <v>4</v>
      </c>
      <c r="F58" s="145" t="s">
        <v>267</v>
      </c>
      <c r="G58" s="145" t="s">
        <v>97</v>
      </c>
      <c r="H58" s="146">
        <f t="shared" si="1"/>
        <v>2887.6</v>
      </c>
      <c r="I58" s="147">
        <v>2887.6</v>
      </c>
      <c r="J58" s="147"/>
      <c r="K58" s="147">
        <v>0</v>
      </c>
      <c r="L58" s="148">
        <v>0</v>
      </c>
      <c r="M58" s="147"/>
      <c r="N58" s="103"/>
      <c r="O58" s="149">
        <v>0.1573</v>
      </c>
      <c r="P58" s="149">
        <v>0.14330000000000001</v>
      </c>
      <c r="Q58" s="149">
        <v>0.21240000000000001</v>
      </c>
      <c r="R58" s="149">
        <v>4.3900000000000002E-2</v>
      </c>
      <c r="S58" s="149">
        <v>1.04E-2</v>
      </c>
      <c r="T58" s="149">
        <v>0.2072</v>
      </c>
      <c r="U58" s="149">
        <v>4.8099999999999997E-2</v>
      </c>
      <c r="V58" s="149">
        <v>0.3458</v>
      </c>
      <c r="W58" s="149">
        <v>0</v>
      </c>
      <c r="X58" s="149">
        <v>0</v>
      </c>
      <c r="Y58" s="149">
        <v>0.1</v>
      </c>
      <c r="Z58" s="149">
        <v>0</v>
      </c>
      <c r="AA58" s="149">
        <v>1.1441999999999999</v>
      </c>
      <c r="AB58" s="149">
        <v>0.1022</v>
      </c>
      <c r="AC58" s="149">
        <v>0.18720000000000001</v>
      </c>
      <c r="AD58" s="149">
        <v>2.3400000000000001E-2</v>
      </c>
      <c r="AE58" s="149">
        <v>4.8099999999999997E-2</v>
      </c>
      <c r="AF58" s="149">
        <v>2.2700000000000001E-2</v>
      </c>
      <c r="AG58" s="149">
        <v>5.7200000000000001E-2</v>
      </c>
      <c r="AH58" s="149">
        <v>8.8000000000000005E-3</v>
      </c>
      <c r="AI58" s="149">
        <v>0</v>
      </c>
      <c r="AJ58" s="149">
        <v>1.5622</v>
      </c>
      <c r="AK58" s="149">
        <v>0.65139999999999998</v>
      </c>
      <c r="AL58" s="149">
        <v>0.25519999999999998</v>
      </c>
      <c r="AM58" s="149">
        <v>4.2999999999999997E-2</v>
      </c>
      <c r="AN58" s="149">
        <v>6.0000000000000001E-3</v>
      </c>
      <c r="AO58" s="149">
        <v>0.21859999999999999</v>
      </c>
      <c r="AP58" s="149">
        <v>0</v>
      </c>
      <c r="AQ58" s="150">
        <f t="shared" si="2"/>
        <v>5.5986000000000002</v>
      </c>
      <c r="AR58" s="150">
        <f t="shared" si="3"/>
        <v>5.5986000000000002</v>
      </c>
      <c r="AS58" s="150">
        <f t="shared" si="4"/>
        <v>2.9111999999999996</v>
      </c>
      <c r="AT58" s="151">
        <v>0.14000000000000001</v>
      </c>
      <c r="AU58" s="152">
        <f t="shared" si="0"/>
        <v>5.7385999999999999</v>
      </c>
      <c r="AV58" s="131"/>
      <c r="AW58" s="153"/>
      <c r="AX58" s="152"/>
      <c r="AY58" s="131"/>
      <c r="AZ58" s="151">
        <f t="shared" si="13"/>
        <v>7.2800000000000004E-2</v>
      </c>
      <c r="BA58" s="160">
        <f t="shared" si="12"/>
        <v>2.9839999999999995</v>
      </c>
      <c r="BB58" s="131"/>
      <c r="BC58" s="155">
        <f t="shared" si="5"/>
        <v>16570.78</v>
      </c>
      <c r="BD58" s="155">
        <f t="shared" si="6"/>
        <v>198849.36</v>
      </c>
      <c r="BE58" s="156"/>
      <c r="BF58" s="157">
        <v>4.5898000000000003</v>
      </c>
      <c r="BG58" s="157">
        <v>4.5898000000000003</v>
      </c>
      <c r="BH58" s="156"/>
      <c r="BI58" s="158">
        <f t="shared" si="7"/>
        <v>1.2502941304632009</v>
      </c>
      <c r="BJ58" s="158">
        <f t="shared" si="8"/>
        <v>0</v>
      </c>
      <c r="BK58" s="156">
        <v>7.2800000000000004E-2</v>
      </c>
      <c r="BL58" s="161">
        <f t="shared" si="14"/>
        <v>0</v>
      </c>
      <c r="BM58" s="103">
        <f t="shared" si="9"/>
        <v>3303.9919199999995</v>
      </c>
      <c r="BN58" s="103">
        <f t="shared" si="10"/>
        <v>1298.2649599999997</v>
      </c>
      <c r="BO58" s="103">
        <f t="shared" si="11"/>
        <v>4602.256879999999</v>
      </c>
    </row>
    <row r="59" spans="1:67" ht="21" x14ac:dyDescent="0.35">
      <c r="A59" s="142">
        <f>[1]ХАРАКТЕРИСТИКА!A66</f>
        <v>55</v>
      </c>
      <c r="B59" s="142">
        <v>53</v>
      </c>
      <c r="C59" s="143" t="s">
        <v>268</v>
      </c>
      <c r="D59" s="144">
        <v>5</v>
      </c>
      <c r="E59" s="144">
        <v>6</v>
      </c>
      <c r="F59" s="145" t="s">
        <v>269</v>
      </c>
      <c r="G59" s="145" t="s">
        <v>97</v>
      </c>
      <c r="H59" s="146">
        <f t="shared" si="1"/>
        <v>4679.3</v>
      </c>
      <c r="I59" s="147">
        <v>4679.3</v>
      </c>
      <c r="J59" s="147"/>
      <c r="K59" s="147">
        <v>0</v>
      </c>
      <c r="L59" s="148">
        <v>0</v>
      </c>
      <c r="M59" s="147"/>
      <c r="N59" s="103"/>
      <c r="O59" s="149">
        <v>0.15679999999999999</v>
      </c>
      <c r="P59" s="149">
        <v>0.13139999999999999</v>
      </c>
      <c r="Q59" s="149">
        <v>0.218</v>
      </c>
      <c r="R59" s="149">
        <v>4.3900000000000002E-2</v>
      </c>
      <c r="S59" s="149">
        <v>1.44E-2</v>
      </c>
      <c r="T59" s="149">
        <v>0.251</v>
      </c>
      <c r="U59" s="149">
        <v>4.8099999999999997E-2</v>
      </c>
      <c r="V59" s="149">
        <v>0.3458</v>
      </c>
      <c r="W59" s="149">
        <v>0</v>
      </c>
      <c r="X59" s="149">
        <v>0</v>
      </c>
      <c r="Y59" s="149">
        <v>9.2600000000000002E-2</v>
      </c>
      <c r="Z59" s="149">
        <v>0</v>
      </c>
      <c r="AA59" s="149">
        <v>1.5108000000000001</v>
      </c>
      <c r="AB59" s="149">
        <v>0.10050000000000001</v>
      </c>
      <c r="AC59" s="149">
        <v>0.1716</v>
      </c>
      <c r="AD59" s="149">
        <v>2.4E-2</v>
      </c>
      <c r="AE59" s="149">
        <v>4.5699999999999998E-2</v>
      </c>
      <c r="AF59" s="149">
        <v>3.15E-2</v>
      </c>
      <c r="AG59" s="149">
        <v>7.4200000000000002E-2</v>
      </c>
      <c r="AH59" s="149">
        <v>8.2000000000000007E-3</v>
      </c>
      <c r="AI59" s="149">
        <v>0</v>
      </c>
      <c r="AJ59" s="149">
        <v>1.0279</v>
      </c>
      <c r="AK59" s="149">
        <v>0.60660000000000003</v>
      </c>
      <c r="AL59" s="149">
        <v>0.24929999999999999</v>
      </c>
      <c r="AM59" s="149">
        <v>4.5199999999999997E-2</v>
      </c>
      <c r="AN59" s="149">
        <v>6.3E-3</v>
      </c>
      <c r="AO59" s="149">
        <v>0.42699999999999999</v>
      </c>
      <c r="AP59" s="149">
        <v>0</v>
      </c>
      <c r="AQ59" s="150">
        <f t="shared" si="2"/>
        <v>5.6308000000000007</v>
      </c>
      <c r="AR59" s="150">
        <f t="shared" si="3"/>
        <v>5.6308000000000007</v>
      </c>
      <c r="AS59" s="150">
        <f t="shared" si="4"/>
        <v>3.32</v>
      </c>
      <c r="AT59" s="151">
        <v>0.14080000000000001</v>
      </c>
      <c r="AU59" s="152">
        <f t="shared" si="0"/>
        <v>5.7716000000000003</v>
      </c>
      <c r="AV59" s="131"/>
      <c r="AW59" s="153"/>
      <c r="AX59" s="152"/>
      <c r="AY59" s="131"/>
      <c r="AZ59" s="151">
        <f t="shared" si="13"/>
        <v>8.3000000000000004E-2</v>
      </c>
      <c r="BA59" s="160">
        <f t="shared" si="12"/>
        <v>3.403</v>
      </c>
      <c r="BB59" s="131"/>
      <c r="BC59" s="155">
        <f t="shared" si="5"/>
        <v>27007.05</v>
      </c>
      <c r="BD59" s="155">
        <f t="shared" si="6"/>
        <v>324084.59999999998</v>
      </c>
      <c r="BE59" s="156"/>
      <c r="BF59" s="157">
        <v>4.6166000000000009</v>
      </c>
      <c r="BG59" s="157">
        <v>4.6166000000000009</v>
      </c>
      <c r="BH59" s="156"/>
      <c r="BI59" s="158">
        <f t="shared" si="7"/>
        <v>1.2501841181822118</v>
      </c>
      <c r="BJ59" s="158">
        <f t="shared" si="8"/>
        <v>0</v>
      </c>
      <c r="BK59" s="156">
        <v>8.3000000000000004E-2</v>
      </c>
      <c r="BL59" s="161">
        <f t="shared" si="14"/>
        <v>0</v>
      </c>
      <c r="BM59" s="103">
        <f t="shared" si="9"/>
        <v>7069.4864400000006</v>
      </c>
      <c r="BN59" s="103">
        <f t="shared" si="10"/>
        <v>2132.3570100000002</v>
      </c>
      <c r="BO59" s="103">
        <f t="shared" si="11"/>
        <v>9201.8434500000003</v>
      </c>
    </row>
    <row r="60" spans="1:67" ht="21" x14ac:dyDescent="0.35">
      <c r="A60" s="142">
        <f>[1]ХАРАКТЕРИСТИКА!A67</f>
        <v>56</v>
      </c>
      <c r="B60" s="142">
        <v>54</v>
      </c>
      <c r="C60" s="143" t="s">
        <v>270</v>
      </c>
      <c r="D60" s="144">
        <v>5</v>
      </c>
      <c r="E60" s="144">
        <v>4</v>
      </c>
      <c r="F60" s="145" t="s">
        <v>271</v>
      </c>
      <c r="G60" s="145" t="s">
        <v>97</v>
      </c>
      <c r="H60" s="146">
        <f t="shared" si="1"/>
        <v>2953.7</v>
      </c>
      <c r="I60" s="147">
        <v>2903.5</v>
      </c>
      <c r="J60" s="147"/>
      <c r="K60" s="147">
        <v>0</v>
      </c>
      <c r="L60" s="148">
        <v>50.2</v>
      </c>
      <c r="M60" s="147"/>
      <c r="N60" s="103"/>
      <c r="O60" s="149">
        <v>0.15820000000000001</v>
      </c>
      <c r="P60" s="149">
        <v>0.1721</v>
      </c>
      <c r="Q60" s="149">
        <v>0.21460000000000001</v>
      </c>
      <c r="R60" s="149">
        <v>4.3900000000000002E-2</v>
      </c>
      <c r="S60" s="149">
        <v>1.46E-2</v>
      </c>
      <c r="T60" s="149">
        <v>0.2157</v>
      </c>
      <c r="U60" s="149">
        <v>4.8099999999999997E-2</v>
      </c>
      <c r="V60" s="149">
        <v>0.3458</v>
      </c>
      <c r="W60" s="149">
        <v>0</v>
      </c>
      <c r="X60" s="149">
        <v>0</v>
      </c>
      <c r="Y60" s="149">
        <v>8.1500000000000003E-2</v>
      </c>
      <c r="Z60" s="149">
        <v>0</v>
      </c>
      <c r="AA60" s="149">
        <v>0.74130000000000007</v>
      </c>
      <c r="AB60" s="149">
        <v>0.10150000000000001</v>
      </c>
      <c r="AC60" s="149">
        <v>0.2248</v>
      </c>
      <c r="AD60" s="149">
        <v>2.3199999999999998E-2</v>
      </c>
      <c r="AE60" s="149">
        <v>4.9099999999999998E-2</v>
      </c>
      <c r="AF60" s="149">
        <v>3.1899999999999998E-2</v>
      </c>
      <c r="AG60" s="149">
        <v>6.0999999999999999E-2</v>
      </c>
      <c r="AH60" s="149">
        <v>9.7999999999999997E-3</v>
      </c>
      <c r="AI60" s="149">
        <v>0</v>
      </c>
      <c r="AJ60" s="149">
        <v>0.92659999999999998</v>
      </c>
      <c r="AK60" s="149">
        <v>0.90049999999999997</v>
      </c>
      <c r="AL60" s="149">
        <v>0.24340000000000001</v>
      </c>
      <c r="AM60" s="149">
        <v>4.9700000000000001E-2</v>
      </c>
      <c r="AN60" s="149">
        <v>6.8999999999999999E-3</v>
      </c>
      <c r="AO60" s="149">
        <v>0.1074</v>
      </c>
      <c r="AP60" s="149">
        <v>0</v>
      </c>
      <c r="AQ60" s="150">
        <f t="shared" si="2"/>
        <v>4.7716000000000003</v>
      </c>
      <c r="AR60" s="150">
        <f t="shared" si="3"/>
        <v>4.7716000000000003</v>
      </c>
      <c r="AS60" s="150">
        <f t="shared" si="4"/>
        <v>2.5937000000000001</v>
      </c>
      <c r="AT60" s="151">
        <v>0.1193</v>
      </c>
      <c r="AU60" s="152">
        <f t="shared" si="0"/>
        <v>4.8909000000000002</v>
      </c>
      <c r="AV60" s="131"/>
      <c r="AW60" s="153"/>
      <c r="AX60" s="152"/>
      <c r="AY60" s="131"/>
      <c r="AZ60" s="151">
        <f t="shared" si="13"/>
        <v>6.4799999999999996E-2</v>
      </c>
      <c r="BA60" s="160">
        <f t="shared" si="12"/>
        <v>2.6585000000000001</v>
      </c>
      <c r="BB60" s="131"/>
      <c r="BC60" s="155">
        <f t="shared" si="5"/>
        <v>14334.18</v>
      </c>
      <c r="BD60" s="155">
        <f t="shared" si="6"/>
        <v>172010.16</v>
      </c>
      <c r="BE60" s="156"/>
      <c r="BF60" s="157">
        <v>3.9119000000000002</v>
      </c>
      <c r="BG60" s="157">
        <v>3.9119000000000002</v>
      </c>
      <c r="BH60" s="156"/>
      <c r="BI60" s="158">
        <f t="shared" si="7"/>
        <v>1.250262021012807</v>
      </c>
      <c r="BJ60" s="158">
        <f t="shared" si="8"/>
        <v>0</v>
      </c>
      <c r="BK60" s="156">
        <v>6.4799999999999996E-2</v>
      </c>
      <c r="BL60" s="161">
        <f t="shared" si="14"/>
        <v>0</v>
      </c>
      <c r="BM60" s="103">
        <f t="shared" si="9"/>
        <v>2189.5778100000002</v>
      </c>
      <c r="BN60" s="103">
        <f t="shared" si="10"/>
        <v>1480.6898099999999</v>
      </c>
      <c r="BO60" s="103">
        <f t="shared" si="11"/>
        <v>3670.2676200000001</v>
      </c>
    </row>
    <row r="61" spans="1:67" ht="21" x14ac:dyDescent="0.35">
      <c r="A61" s="142">
        <f>[1]ХАРАКТЕРИСТИКА!A73</f>
        <v>62</v>
      </c>
      <c r="B61" s="142">
        <v>55</v>
      </c>
      <c r="C61" s="143" t="s">
        <v>272</v>
      </c>
      <c r="D61" s="144">
        <v>5</v>
      </c>
      <c r="E61" s="144">
        <v>2</v>
      </c>
      <c r="F61" s="145" t="s">
        <v>273</v>
      </c>
      <c r="G61" s="145" t="s">
        <v>97</v>
      </c>
      <c r="H61" s="146">
        <f t="shared" si="1"/>
        <v>3499.6</v>
      </c>
      <c r="I61" s="147">
        <v>3304.4</v>
      </c>
      <c r="J61" s="147"/>
      <c r="K61" s="147">
        <v>0</v>
      </c>
      <c r="L61" s="148">
        <v>195.2</v>
      </c>
      <c r="M61" s="147"/>
      <c r="N61" s="103"/>
      <c r="O61" s="149">
        <v>0.18410000000000001</v>
      </c>
      <c r="P61" s="149">
        <v>0.1525</v>
      </c>
      <c r="Q61" s="149">
        <v>0.2077</v>
      </c>
      <c r="R61" s="149">
        <v>4.4999999999999998E-2</v>
      </c>
      <c r="S61" s="149">
        <v>0</v>
      </c>
      <c r="T61" s="149">
        <v>0.1225</v>
      </c>
      <c r="U61" s="149">
        <v>4.8099999999999997E-2</v>
      </c>
      <c r="V61" s="149">
        <v>0.3458</v>
      </c>
      <c r="W61" s="149">
        <v>0</v>
      </c>
      <c r="X61" s="149">
        <v>0</v>
      </c>
      <c r="Y61" s="149">
        <v>0.13059999999999999</v>
      </c>
      <c r="Z61" s="149">
        <v>0</v>
      </c>
      <c r="AA61" s="149">
        <v>0.56089999999999995</v>
      </c>
      <c r="AB61" s="149">
        <v>0.121</v>
      </c>
      <c r="AC61" s="149">
        <v>0.19919999999999999</v>
      </c>
      <c r="AD61" s="149">
        <v>2.2200000000000001E-2</v>
      </c>
      <c r="AE61" s="149">
        <v>5.7700000000000001E-2</v>
      </c>
      <c r="AF61" s="149">
        <v>0</v>
      </c>
      <c r="AG61" s="149">
        <v>2.8899999999999999E-2</v>
      </c>
      <c r="AH61" s="149">
        <v>8.6E-3</v>
      </c>
      <c r="AI61" s="149">
        <v>0</v>
      </c>
      <c r="AJ61" s="149">
        <v>1.1718999999999999</v>
      </c>
      <c r="AK61" s="149">
        <v>0.79690000000000005</v>
      </c>
      <c r="AL61" s="149">
        <v>0.2427</v>
      </c>
      <c r="AM61" s="149">
        <v>4.8399999999999999E-2</v>
      </c>
      <c r="AN61" s="149">
        <v>6.7000000000000002E-3</v>
      </c>
      <c r="AO61" s="149">
        <v>0.56499999999999995</v>
      </c>
      <c r="AP61" s="149">
        <v>0</v>
      </c>
      <c r="AQ61" s="150">
        <f t="shared" si="2"/>
        <v>5.0664000000000016</v>
      </c>
      <c r="AR61" s="150">
        <f t="shared" si="3"/>
        <v>5.0664000000000016</v>
      </c>
      <c r="AS61" s="150">
        <f t="shared" si="4"/>
        <v>2.2899000000000003</v>
      </c>
      <c r="AT61" s="151">
        <v>0.12670000000000001</v>
      </c>
      <c r="AU61" s="152">
        <f t="shared" si="0"/>
        <v>5.1931000000000012</v>
      </c>
      <c r="AV61" s="131"/>
      <c r="AW61" s="153"/>
      <c r="AX61" s="152"/>
      <c r="AY61" s="131"/>
      <c r="AZ61" s="151">
        <f t="shared" si="13"/>
        <v>5.7200000000000001E-2</v>
      </c>
      <c r="BA61" s="160">
        <f t="shared" si="12"/>
        <v>2.3471000000000002</v>
      </c>
      <c r="BB61" s="131"/>
      <c r="BC61" s="155">
        <f t="shared" si="5"/>
        <v>17618.23</v>
      </c>
      <c r="BD61" s="155">
        <f t="shared" si="6"/>
        <v>211418.76</v>
      </c>
      <c r="BE61" s="156"/>
      <c r="BF61" s="157">
        <v>4.1529999999999996</v>
      </c>
      <c r="BG61" s="157">
        <v>4.1529999999999996</v>
      </c>
      <c r="BH61" s="156"/>
      <c r="BI61" s="158">
        <f t="shared" si="7"/>
        <v>1.2504454611124491</v>
      </c>
      <c r="BJ61" s="158">
        <f t="shared" si="8"/>
        <v>0</v>
      </c>
      <c r="BK61" s="156">
        <v>5.7200000000000001E-2</v>
      </c>
      <c r="BL61" s="161">
        <f t="shared" si="14"/>
        <v>0</v>
      </c>
      <c r="BM61" s="103">
        <f t="shared" si="9"/>
        <v>1962.9256399999997</v>
      </c>
      <c r="BN61" s="103">
        <f t="shared" si="10"/>
        <v>1531.4249599999998</v>
      </c>
      <c r="BO61" s="103">
        <f t="shared" si="11"/>
        <v>3494.3505999999998</v>
      </c>
    </row>
    <row r="62" spans="1:67" ht="21" x14ac:dyDescent="0.35">
      <c r="A62" s="142">
        <f>[1]ХАРАКТЕРИСТИКА!A74</f>
        <v>63</v>
      </c>
      <c r="B62" s="142">
        <v>56</v>
      </c>
      <c r="C62" s="143" t="s">
        <v>274</v>
      </c>
      <c r="D62" s="144">
        <v>5</v>
      </c>
      <c r="E62" s="144">
        <v>1</v>
      </c>
      <c r="F62" s="145" t="s">
        <v>275</v>
      </c>
      <c r="G62" s="145" t="s">
        <v>276</v>
      </c>
      <c r="H62" s="146">
        <f t="shared" si="1"/>
        <v>4333.53</v>
      </c>
      <c r="I62" s="147">
        <v>3776.93</v>
      </c>
      <c r="J62" s="147"/>
      <c r="K62" s="147">
        <v>0</v>
      </c>
      <c r="L62" s="148">
        <v>556.6</v>
      </c>
      <c r="M62" s="147"/>
      <c r="N62" s="103"/>
      <c r="O62" s="149">
        <v>0.15820000000000001</v>
      </c>
      <c r="P62" s="149">
        <v>0.129</v>
      </c>
      <c r="Q62" s="149">
        <v>0.2737</v>
      </c>
      <c r="R62" s="149">
        <v>5.2600000000000001E-2</v>
      </c>
      <c r="S62" s="149">
        <v>1.04E-2</v>
      </c>
      <c r="T62" s="149">
        <v>0.11799999999999999</v>
      </c>
      <c r="U62" s="149">
        <v>4.8099999999999997E-2</v>
      </c>
      <c r="V62" s="149">
        <v>0.3458</v>
      </c>
      <c r="W62" s="149">
        <v>0</v>
      </c>
      <c r="X62" s="149">
        <v>0</v>
      </c>
      <c r="Y62" s="149">
        <v>2.6700000000000002E-2</v>
      </c>
      <c r="Z62" s="149">
        <v>0</v>
      </c>
      <c r="AA62" s="149">
        <v>0.52080000000000004</v>
      </c>
      <c r="AB62" s="149">
        <v>0.1089</v>
      </c>
      <c r="AC62" s="149">
        <v>0.16839999999999999</v>
      </c>
      <c r="AD62" s="149">
        <v>3.0599999999999999E-2</v>
      </c>
      <c r="AE62" s="149">
        <v>4.6800000000000001E-2</v>
      </c>
      <c r="AF62" s="149">
        <v>2.2700000000000001E-2</v>
      </c>
      <c r="AG62" s="149">
        <v>4.9099999999999998E-2</v>
      </c>
      <c r="AH62" s="149">
        <v>8.3999999999999995E-3</v>
      </c>
      <c r="AI62" s="149">
        <v>0</v>
      </c>
      <c r="AJ62" s="149">
        <v>0.72929999999999995</v>
      </c>
      <c r="AK62" s="149">
        <v>0.72440000000000004</v>
      </c>
      <c r="AL62" s="149">
        <v>0.21709999999999999</v>
      </c>
      <c r="AM62" s="149">
        <v>2.01E-2</v>
      </c>
      <c r="AN62" s="149">
        <v>2.8E-3</v>
      </c>
      <c r="AO62" s="149">
        <v>0.21249999999999999</v>
      </c>
      <c r="AP62" s="149">
        <v>0</v>
      </c>
      <c r="AQ62" s="150">
        <f t="shared" si="2"/>
        <v>4.0244</v>
      </c>
      <c r="AR62" s="150">
        <f t="shared" si="3"/>
        <v>4.0244</v>
      </c>
      <c r="AS62" s="150">
        <f t="shared" si="4"/>
        <v>2.1410999999999998</v>
      </c>
      <c r="AT62" s="151">
        <v>0.10059999999999999</v>
      </c>
      <c r="AU62" s="152">
        <f t="shared" si="0"/>
        <v>4.125</v>
      </c>
      <c r="AV62" s="131"/>
      <c r="AW62" s="153"/>
      <c r="AX62" s="152"/>
      <c r="AY62" s="131"/>
      <c r="AZ62" s="151">
        <f t="shared" si="13"/>
        <v>5.3499999999999999E-2</v>
      </c>
      <c r="BA62" s="160">
        <f t="shared" si="12"/>
        <v>2.1945999999999999</v>
      </c>
      <c r="BB62" s="131"/>
      <c r="BC62" s="155">
        <f t="shared" si="5"/>
        <v>16801.349999999999</v>
      </c>
      <c r="BD62" s="155">
        <f t="shared" si="6"/>
        <v>201616.19999999998</v>
      </c>
      <c r="BE62" s="156"/>
      <c r="BF62" s="157">
        <v>3.2988999999999997</v>
      </c>
      <c r="BG62" s="157">
        <v>3.2988999999999997</v>
      </c>
      <c r="BH62" s="156"/>
      <c r="BI62" s="158">
        <f t="shared" si="7"/>
        <v>1.2504168056018674</v>
      </c>
      <c r="BJ62" s="158">
        <f t="shared" si="8"/>
        <v>0</v>
      </c>
      <c r="BK62" s="156">
        <v>5.3499999999999999E-2</v>
      </c>
      <c r="BL62" s="161">
        <f t="shared" si="14"/>
        <v>0</v>
      </c>
      <c r="BM62" s="103">
        <f t="shared" si="9"/>
        <v>2256.9024239999999</v>
      </c>
      <c r="BN62" s="103">
        <f t="shared" si="10"/>
        <v>1884.6521969999999</v>
      </c>
      <c r="BO62" s="103">
        <f t="shared" si="11"/>
        <v>4141.5546209999993</v>
      </c>
    </row>
    <row r="63" spans="1:67" ht="21" x14ac:dyDescent="0.35">
      <c r="A63" s="142">
        <f>[1]ХАРАКТЕРИСТИКА!A78</f>
        <v>67</v>
      </c>
      <c r="B63" s="142">
        <v>57</v>
      </c>
      <c r="C63" s="143" t="s">
        <v>277</v>
      </c>
      <c r="D63" s="144">
        <v>5</v>
      </c>
      <c r="E63" s="144">
        <v>4</v>
      </c>
      <c r="F63" s="145" t="s">
        <v>278</v>
      </c>
      <c r="G63" s="145" t="s">
        <v>97</v>
      </c>
      <c r="H63" s="146">
        <f t="shared" si="1"/>
        <v>2734.42</v>
      </c>
      <c r="I63" s="147">
        <v>2734.42</v>
      </c>
      <c r="J63" s="147"/>
      <c r="K63" s="147">
        <v>0</v>
      </c>
      <c r="L63" s="148">
        <v>0</v>
      </c>
      <c r="M63" s="147"/>
      <c r="N63" s="103"/>
      <c r="O63" s="149">
        <v>0.16450000000000001</v>
      </c>
      <c r="P63" s="149">
        <v>0.15129999999999999</v>
      </c>
      <c r="Q63" s="149">
        <v>0.21360000000000001</v>
      </c>
      <c r="R63" s="149">
        <v>4.3799999999999999E-2</v>
      </c>
      <c r="S63" s="149">
        <v>1.0999999999999999E-2</v>
      </c>
      <c r="T63" s="149">
        <v>0.21890000000000001</v>
      </c>
      <c r="U63" s="149">
        <v>4.8099999999999997E-2</v>
      </c>
      <c r="V63" s="149">
        <v>0.3458</v>
      </c>
      <c r="W63" s="149">
        <v>0</v>
      </c>
      <c r="X63" s="149">
        <v>0</v>
      </c>
      <c r="Y63" s="149">
        <v>0.1038</v>
      </c>
      <c r="Z63" s="149">
        <v>0</v>
      </c>
      <c r="AA63" s="149">
        <v>1.0129999999999999</v>
      </c>
      <c r="AB63" s="149">
        <v>0.1069</v>
      </c>
      <c r="AC63" s="149">
        <v>0.1976</v>
      </c>
      <c r="AD63" s="149">
        <v>2.29E-2</v>
      </c>
      <c r="AE63" s="149">
        <v>0.05</v>
      </c>
      <c r="AF63" s="149">
        <v>2.4E-2</v>
      </c>
      <c r="AG63" s="149">
        <v>6.0400000000000002E-2</v>
      </c>
      <c r="AH63" s="149">
        <v>9.2999999999999992E-3</v>
      </c>
      <c r="AI63" s="149">
        <v>0</v>
      </c>
      <c r="AJ63" s="149">
        <v>1.4061999999999999</v>
      </c>
      <c r="AK63" s="149">
        <v>0.72260000000000002</v>
      </c>
      <c r="AL63" s="149">
        <v>0.48799999999999999</v>
      </c>
      <c r="AM63" s="149">
        <v>4.4900000000000002E-2</v>
      </c>
      <c r="AN63" s="149">
        <v>6.1999999999999998E-3</v>
      </c>
      <c r="AO63" s="149">
        <v>0.20549999999999999</v>
      </c>
      <c r="AP63" s="149">
        <v>0</v>
      </c>
      <c r="AQ63" s="150">
        <f t="shared" si="2"/>
        <v>5.6582999999999997</v>
      </c>
      <c r="AR63" s="150">
        <f t="shared" si="3"/>
        <v>5.6582999999999997</v>
      </c>
      <c r="AS63" s="150">
        <f t="shared" si="4"/>
        <v>2.8360000000000003</v>
      </c>
      <c r="AT63" s="151">
        <v>0.14149999999999999</v>
      </c>
      <c r="AU63" s="152">
        <f t="shared" si="0"/>
        <v>5.7997999999999994</v>
      </c>
      <c r="AV63" s="131"/>
      <c r="AW63" s="153"/>
      <c r="AX63" s="152"/>
      <c r="AY63" s="131"/>
      <c r="AZ63" s="151">
        <f t="shared" si="13"/>
        <v>7.0900000000000005E-2</v>
      </c>
      <c r="BA63" s="160">
        <f t="shared" si="12"/>
        <v>2.9069000000000003</v>
      </c>
      <c r="BB63" s="131"/>
      <c r="BC63" s="155">
        <f t="shared" si="5"/>
        <v>15859.09</v>
      </c>
      <c r="BD63" s="155">
        <f t="shared" si="6"/>
        <v>190309.08000000002</v>
      </c>
      <c r="BE63" s="156"/>
      <c r="BF63" s="157">
        <v>4.6387</v>
      </c>
      <c r="BG63" s="157">
        <v>4.6387</v>
      </c>
      <c r="BH63" s="156"/>
      <c r="BI63" s="158">
        <f t="shared" si="7"/>
        <v>1.250307198137409</v>
      </c>
      <c r="BJ63" s="158">
        <f t="shared" si="8"/>
        <v>0</v>
      </c>
      <c r="BK63" s="156">
        <v>7.0900000000000005E-2</v>
      </c>
      <c r="BL63" s="161">
        <f t="shared" si="14"/>
        <v>0</v>
      </c>
      <c r="BM63" s="103">
        <f t="shared" si="9"/>
        <v>2769.9674599999998</v>
      </c>
      <c r="BN63" s="103">
        <f t="shared" si="10"/>
        <v>1288.185262</v>
      </c>
      <c r="BO63" s="103">
        <f t="shared" si="11"/>
        <v>4058.1527219999998</v>
      </c>
    </row>
    <row r="64" spans="1:67" ht="21" x14ac:dyDescent="0.35">
      <c r="A64" s="142">
        <f>[1]ХАРАКТЕРИСТИКА!A79</f>
        <v>68</v>
      </c>
      <c r="B64" s="142">
        <v>58</v>
      </c>
      <c r="C64" s="143" t="s">
        <v>279</v>
      </c>
      <c r="D64" s="144">
        <v>5</v>
      </c>
      <c r="E64" s="144">
        <v>4</v>
      </c>
      <c r="F64" s="145" t="s">
        <v>280</v>
      </c>
      <c r="G64" s="145" t="s">
        <v>97</v>
      </c>
      <c r="H64" s="146">
        <f t="shared" si="1"/>
        <v>2913.34</v>
      </c>
      <c r="I64" s="147">
        <v>2913.34</v>
      </c>
      <c r="J64" s="147"/>
      <c r="K64" s="147">
        <v>0</v>
      </c>
      <c r="L64" s="148">
        <v>0</v>
      </c>
      <c r="M64" s="147"/>
      <c r="N64" s="103"/>
      <c r="O64" s="149">
        <v>0.16039999999999999</v>
      </c>
      <c r="P64" s="149">
        <v>0.1421</v>
      </c>
      <c r="Q64" s="149">
        <v>0.21249999999999999</v>
      </c>
      <c r="R64" s="149">
        <v>4.4200000000000003E-2</v>
      </c>
      <c r="S64" s="149">
        <v>1.1599999999999999E-2</v>
      </c>
      <c r="T64" s="149">
        <v>0.21360000000000001</v>
      </c>
      <c r="U64" s="149">
        <v>4.8099999999999997E-2</v>
      </c>
      <c r="V64" s="149">
        <v>0.3458</v>
      </c>
      <c r="W64" s="149">
        <v>0</v>
      </c>
      <c r="X64" s="149">
        <v>0</v>
      </c>
      <c r="Y64" s="149">
        <v>9.9099999999999994E-2</v>
      </c>
      <c r="Z64" s="149">
        <v>0</v>
      </c>
      <c r="AA64" s="149">
        <v>0.95429999999999993</v>
      </c>
      <c r="AB64" s="149">
        <v>0.104</v>
      </c>
      <c r="AC64" s="149">
        <v>0.1855</v>
      </c>
      <c r="AD64" s="149">
        <v>2.3400000000000001E-2</v>
      </c>
      <c r="AE64" s="149">
        <v>5.16E-2</v>
      </c>
      <c r="AF64" s="149">
        <v>2.53E-2</v>
      </c>
      <c r="AG64" s="149">
        <v>6.4600000000000005E-2</v>
      </c>
      <c r="AH64" s="149">
        <v>8.6999999999999994E-3</v>
      </c>
      <c r="AI64" s="149">
        <v>0</v>
      </c>
      <c r="AJ64" s="149">
        <v>1.6919999999999999</v>
      </c>
      <c r="AK64" s="149">
        <v>0.65700000000000003</v>
      </c>
      <c r="AL64" s="149">
        <v>0.47960000000000003</v>
      </c>
      <c r="AM64" s="149">
        <v>3.61E-2</v>
      </c>
      <c r="AN64" s="149">
        <v>5.0000000000000001E-3</v>
      </c>
      <c r="AO64" s="149">
        <v>0.18429999999999999</v>
      </c>
      <c r="AP64" s="149">
        <v>0</v>
      </c>
      <c r="AQ64" s="150">
        <f t="shared" si="2"/>
        <v>5.748800000000001</v>
      </c>
      <c r="AR64" s="150">
        <f t="shared" si="3"/>
        <v>5.748800000000001</v>
      </c>
      <c r="AS64" s="150">
        <f t="shared" si="4"/>
        <v>2.7359000000000004</v>
      </c>
      <c r="AT64" s="151">
        <v>0.14369999999999999</v>
      </c>
      <c r="AU64" s="152">
        <f t="shared" si="0"/>
        <v>5.892500000000001</v>
      </c>
      <c r="AV64" s="131"/>
      <c r="AW64" s="153"/>
      <c r="AX64" s="152"/>
      <c r="AY64" s="131"/>
      <c r="AZ64" s="151">
        <f t="shared" si="13"/>
        <v>6.8400000000000002E-2</v>
      </c>
      <c r="BA64" s="160">
        <f t="shared" si="12"/>
        <v>2.8043000000000005</v>
      </c>
      <c r="BB64" s="131"/>
      <c r="BC64" s="155">
        <f t="shared" si="5"/>
        <v>17166.86</v>
      </c>
      <c r="BD64" s="155">
        <f t="shared" si="6"/>
        <v>206002.32</v>
      </c>
      <c r="BE64" s="156"/>
      <c r="BF64" s="157">
        <v>4.7124000000000006</v>
      </c>
      <c r="BG64" s="157">
        <v>4.7124000000000006</v>
      </c>
      <c r="BH64" s="156"/>
      <c r="BI64" s="158">
        <f t="shared" si="7"/>
        <v>1.2504244121891182</v>
      </c>
      <c r="BJ64" s="158">
        <f t="shared" si="8"/>
        <v>0</v>
      </c>
      <c r="BK64" s="156">
        <v>6.8400000000000002E-2</v>
      </c>
      <c r="BL64" s="161">
        <f t="shared" si="14"/>
        <v>0</v>
      </c>
      <c r="BM64" s="103">
        <f t="shared" si="9"/>
        <v>2780.200362</v>
      </c>
      <c r="BN64" s="103">
        <f t="shared" si="10"/>
        <v>1349.1677539999998</v>
      </c>
      <c r="BO64" s="103">
        <f t="shared" si="11"/>
        <v>4129.3681159999996</v>
      </c>
    </row>
    <row r="65" spans="1:67" ht="21" x14ac:dyDescent="0.35">
      <c r="A65" s="142">
        <f>[1]ХАРАКТЕРИСТИКА!A80</f>
        <v>69</v>
      </c>
      <c r="B65" s="142">
        <v>59</v>
      </c>
      <c r="C65" s="143" t="s">
        <v>281</v>
      </c>
      <c r="D65" s="144">
        <v>5</v>
      </c>
      <c r="E65" s="144">
        <v>4</v>
      </c>
      <c r="F65" s="145" t="s">
        <v>282</v>
      </c>
      <c r="G65" s="145" t="s">
        <v>97</v>
      </c>
      <c r="H65" s="146">
        <f t="shared" si="1"/>
        <v>2963.3</v>
      </c>
      <c r="I65" s="147">
        <v>2963.3</v>
      </c>
      <c r="J65" s="147"/>
      <c r="K65" s="147">
        <v>0</v>
      </c>
      <c r="L65" s="148">
        <v>0</v>
      </c>
      <c r="M65" s="147"/>
      <c r="N65" s="103"/>
      <c r="O65" s="149">
        <v>0.16009999999999999</v>
      </c>
      <c r="P65" s="149">
        <v>0.14080000000000001</v>
      </c>
      <c r="Q65" s="149">
        <v>0.2137</v>
      </c>
      <c r="R65" s="149">
        <v>4.4200000000000003E-2</v>
      </c>
      <c r="S65" s="149">
        <v>1.14E-2</v>
      </c>
      <c r="T65" s="149">
        <v>0.21</v>
      </c>
      <c r="U65" s="149">
        <v>4.8099999999999997E-2</v>
      </c>
      <c r="V65" s="149">
        <v>0.3458</v>
      </c>
      <c r="W65" s="149">
        <v>0</v>
      </c>
      <c r="X65" s="149">
        <v>0</v>
      </c>
      <c r="Y65" s="149">
        <v>9.9099999999999994E-2</v>
      </c>
      <c r="Z65" s="149">
        <v>0</v>
      </c>
      <c r="AA65" s="149">
        <v>0.75749999999999995</v>
      </c>
      <c r="AB65" s="149">
        <v>0.1041</v>
      </c>
      <c r="AC65" s="149">
        <v>0.18390000000000001</v>
      </c>
      <c r="AD65" s="149">
        <v>2.35E-2</v>
      </c>
      <c r="AE65" s="149">
        <v>5.1400000000000001E-2</v>
      </c>
      <c r="AF65" s="149">
        <v>2.4899999999999999E-2</v>
      </c>
      <c r="AG65" s="149">
        <v>6.3500000000000001E-2</v>
      </c>
      <c r="AH65" s="149">
        <v>8.5000000000000006E-3</v>
      </c>
      <c r="AI65" s="149">
        <v>0</v>
      </c>
      <c r="AJ65" s="149">
        <v>1.7824</v>
      </c>
      <c r="AK65" s="149">
        <v>0.65080000000000005</v>
      </c>
      <c r="AL65" s="149">
        <v>0.47460000000000002</v>
      </c>
      <c r="AM65" s="149">
        <v>4.1599999999999998E-2</v>
      </c>
      <c r="AN65" s="149">
        <v>5.7999999999999996E-3</v>
      </c>
      <c r="AO65" s="149">
        <v>0.22670000000000001</v>
      </c>
      <c r="AP65" s="149">
        <v>0</v>
      </c>
      <c r="AQ65" s="150">
        <f t="shared" si="2"/>
        <v>5.6723999999999997</v>
      </c>
      <c r="AR65" s="150">
        <f t="shared" si="3"/>
        <v>5.6723999999999997</v>
      </c>
      <c r="AS65" s="150">
        <f t="shared" si="4"/>
        <v>2.5378999999999996</v>
      </c>
      <c r="AT65" s="151">
        <v>0.14180000000000001</v>
      </c>
      <c r="AU65" s="152">
        <f t="shared" si="0"/>
        <v>5.8141999999999996</v>
      </c>
      <c r="AV65" s="131"/>
      <c r="AW65" s="153"/>
      <c r="AX65" s="152"/>
      <c r="AY65" s="131"/>
      <c r="AZ65" s="151">
        <f t="shared" si="13"/>
        <v>6.3399999999999998E-2</v>
      </c>
      <c r="BA65" s="160">
        <f t="shared" si="12"/>
        <v>2.6012999999999997</v>
      </c>
      <c r="BB65" s="131"/>
      <c r="BC65" s="155">
        <f t="shared" si="5"/>
        <v>17229.22</v>
      </c>
      <c r="BD65" s="155">
        <f t="shared" si="6"/>
        <v>206750.64</v>
      </c>
      <c r="BE65" s="156"/>
      <c r="BF65" s="157">
        <v>4.6503000000000005</v>
      </c>
      <c r="BG65" s="157">
        <v>4.6503000000000005</v>
      </c>
      <c r="BH65" s="156"/>
      <c r="BI65" s="158">
        <f t="shared" si="7"/>
        <v>1.2502849278541166</v>
      </c>
      <c r="BJ65" s="158">
        <f t="shared" si="8"/>
        <v>0</v>
      </c>
      <c r="BK65" s="156">
        <v>6.3399999999999998E-2</v>
      </c>
      <c r="BL65" s="161">
        <f t="shared" si="14"/>
        <v>0</v>
      </c>
      <c r="BM65" s="103">
        <f t="shared" si="9"/>
        <v>2244.6997499999998</v>
      </c>
      <c r="BN65" s="103">
        <f t="shared" si="10"/>
        <v>1362.5253400000001</v>
      </c>
      <c r="BO65" s="103">
        <f t="shared" si="11"/>
        <v>3607.2250899999999</v>
      </c>
    </row>
    <row r="66" spans="1:67" ht="21" x14ac:dyDescent="0.35">
      <c r="A66" s="142">
        <f>[1]ХАРАКТЕРИСТИКА!A81</f>
        <v>70</v>
      </c>
      <c r="B66" s="142">
        <v>60</v>
      </c>
      <c r="C66" s="143" t="s">
        <v>283</v>
      </c>
      <c r="D66" s="144">
        <v>5</v>
      </c>
      <c r="E66" s="144">
        <v>4</v>
      </c>
      <c r="F66" s="145" t="s">
        <v>284</v>
      </c>
      <c r="G66" s="145" t="s">
        <v>97</v>
      </c>
      <c r="H66" s="146">
        <f t="shared" si="1"/>
        <v>2719.92</v>
      </c>
      <c r="I66" s="147">
        <v>2719.92</v>
      </c>
      <c r="J66" s="147"/>
      <c r="K66" s="147">
        <v>0</v>
      </c>
      <c r="L66" s="148">
        <v>0</v>
      </c>
      <c r="M66" s="147"/>
      <c r="N66" s="103"/>
      <c r="O66" s="149">
        <v>0.1608</v>
      </c>
      <c r="P66" s="149">
        <v>0.15210000000000001</v>
      </c>
      <c r="Q66" s="149">
        <v>0.2127</v>
      </c>
      <c r="R66" s="149">
        <v>4.3900000000000002E-2</v>
      </c>
      <c r="S66" s="149">
        <v>1.0999999999999999E-2</v>
      </c>
      <c r="T66" s="149">
        <v>0.22</v>
      </c>
      <c r="U66" s="149">
        <v>4.8099999999999997E-2</v>
      </c>
      <c r="V66" s="149">
        <v>0.3458</v>
      </c>
      <c r="W66" s="149">
        <v>0</v>
      </c>
      <c r="X66" s="149">
        <v>0</v>
      </c>
      <c r="Y66" s="149">
        <v>0.1062</v>
      </c>
      <c r="Z66" s="149">
        <v>0</v>
      </c>
      <c r="AA66" s="149">
        <v>1.216</v>
      </c>
      <c r="AB66" s="149">
        <v>0.10489999999999999</v>
      </c>
      <c r="AC66" s="149">
        <v>0.1986</v>
      </c>
      <c r="AD66" s="149">
        <v>2.3E-2</v>
      </c>
      <c r="AE66" s="149">
        <v>5.0799999999999998E-2</v>
      </c>
      <c r="AF66" s="149">
        <v>2.41E-2</v>
      </c>
      <c r="AG66" s="149">
        <v>6.0699999999999997E-2</v>
      </c>
      <c r="AH66" s="149">
        <v>8.5000000000000006E-3</v>
      </c>
      <c r="AI66" s="149">
        <v>0</v>
      </c>
      <c r="AJ66" s="149">
        <v>1.2535000000000001</v>
      </c>
      <c r="AK66" s="149">
        <v>0.69830000000000003</v>
      </c>
      <c r="AL66" s="149">
        <v>0.4884</v>
      </c>
      <c r="AM66" s="149">
        <v>4.53E-2</v>
      </c>
      <c r="AN66" s="149">
        <v>6.3E-3</v>
      </c>
      <c r="AO66" s="149">
        <v>5.3100000000000001E-2</v>
      </c>
      <c r="AP66" s="149">
        <v>0</v>
      </c>
      <c r="AQ66" s="150">
        <f t="shared" si="2"/>
        <v>5.5321000000000007</v>
      </c>
      <c r="AR66" s="150">
        <f t="shared" si="3"/>
        <v>5.5321000000000007</v>
      </c>
      <c r="AS66" s="150">
        <f t="shared" si="4"/>
        <v>3.0388000000000006</v>
      </c>
      <c r="AT66" s="151">
        <v>0.13830000000000001</v>
      </c>
      <c r="AU66" s="152">
        <f t="shared" si="0"/>
        <v>5.6704000000000008</v>
      </c>
      <c r="AV66" s="131"/>
      <c r="AW66" s="153"/>
      <c r="AX66" s="152"/>
      <c r="AY66" s="131"/>
      <c r="AZ66" s="151">
        <f t="shared" si="13"/>
        <v>7.5999999999999998E-2</v>
      </c>
      <c r="BA66" s="160">
        <f t="shared" si="12"/>
        <v>3.1148000000000007</v>
      </c>
      <c r="BB66" s="131"/>
      <c r="BC66" s="155">
        <f t="shared" si="5"/>
        <v>15423.03</v>
      </c>
      <c r="BD66" s="155">
        <f t="shared" si="6"/>
        <v>185076.36000000002</v>
      </c>
      <c r="BE66" s="156"/>
      <c r="BF66" s="157">
        <v>4.5362</v>
      </c>
      <c r="BG66" s="157">
        <v>4.5362</v>
      </c>
      <c r="BH66" s="156"/>
      <c r="BI66" s="158">
        <f t="shared" si="7"/>
        <v>1.2500330673250739</v>
      </c>
      <c r="BJ66" s="158">
        <f t="shared" si="8"/>
        <v>0</v>
      </c>
      <c r="BK66" s="156">
        <v>7.5999999999999998E-2</v>
      </c>
      <c r="BL66" s="161">
        <f t="shared" si="14"/>
        <v>0</v>
      </c>
      <c r="BM66" s="103">
        <f t="shared" si="9"/>
        <v>3307.42272</v>
      </c>
      <c r="BN66" s="103">
        <f t="shared" si="10"/>
        <v>1279.9943520000002</v>
      </c>
      <c r="BO66" s="103">
        <f t="shared" si="11"/>
        <v>4587.4170720000002</v>
      </c>
    </row>
    <row r="67" spans="1:67" ht="21" x14ac:dyDescent="0.35">
      <c r="A67" s="142">
        <f>[1]ХАРАКТЕРИСТИКА!A82</f>
        <v>71</v>
      </c>
      <c r="B67" s="142">
        <v>61</v>
      </c>
      <c r="C67" s="143" t="s">
        <v>285</v>
      </c>
      <c r="D67" s="144">
        <v>5</v>
      </c>
      <c r="E67" s="144">
        <v>4</v>
      </c>
      <c r="F67" s="145" t="s">
        <v>286</v>
      </c>
      <c r="G67" s="145" t="s">
        <v>97</v>
      </c>
      <c r="H67" s="146">
        <f t="shared" si="1"/>
        <v>2724.04</v>
      </c>
      <c r="I67" s="147">
        <v>2724.04</v>
      </c>
      <c r="J67" s="147"/>
      <c r="K67" s="147">
        <v>0</v>
      </c>
      <c r="L67" s="148">
        <v>0</v>
      </c>
      <c r="M67" s="147"/>
      <c r="N67" s="103"/>
      <c r="O67" s="149">
        <v>0.1603</v>
      </c>
      <c r="P67" s="149">
        <v>0.15190000000000001</v>
      </c>
      <c r="Q67" s="149">
        <v>0.21240000000000001</v>
      </c>
      <c r="R67" s="149">
        <v>4.3999999999999997E-2</v>
      </c>
      <c r="S67" s="149">
        <v>1.0999999999999999E-2</v>
      </c>
      <c r="T67" s="149">
        <v>0.21970000000000001</v>
      </c>
      <c r="U67" s="149">
        <v>4.8099999999999997E-2</v>
      </c>
      <c r="V67" s="149">
        <v>0.3458</v>
      </c>
      <c r="W67" s="149">
        <v>0</v>
      </c>
      <c r="X67" s="149">
        <v>0</v>
      </c>
      <c r="Y67" s="149">
        <v>0.1042</v>
      </c>
      <c r="Z67" s="149">
        <v>0</v>
      </c>
      <c r="AA67" s="149">
        <v>1.0269999999999999</v>
      </c>
      <c r="AB67" s="149">
        <v>0.1045</v>
      </c>
      <c r="AC67" s="149">
        <v>0.1983</v>
      </c>
      <c r="AD67" s="149">
        <v>2.29E-2</v>
      </c>
      <c r="AE67" s="149">
        <v>5.0700000000000002E-2</v>
      </c>
      <c r="AF67" s="149">
        <v>2.41E-2</v>
      </c>
      <c r="AG67" s="149">
        <v>6.0600000000000001E-2</v>
      </c>
      <c r="AH67" s="149">
        <v>9.2999999999999992E-3</v>
      </c>
      <c r="AI67" s="149">
        <v>0</v>
      </c>
      <c r="AJ67" s="149">
        <v>1.2468999999999999</v>
      </c>
      <c r="AK67" s="149">
        <v>0.72609999999999997</v>
      </c>
      <c r="AL67" s="149">
        <v>0.49680000000000002</v>
      </c>
      <c r="AM67" s="149">
        <v>4.5400000000000003E-2</v>
      </c>
      <c r="AN67" s="149">
        <v>6.3E-3</v>
      </c>
      <c r="AO67" s="149">
        <v>0.1724</v>
      </c>
      <c r="AP67" s="149">
        <v>0</v>
      </c>
      <c r="AQ67" s="150">
        <f t="shared" si="2"/>
        <v>5.4886999999999997</v>
      </c>
      <c r="AR67" s="150">
        <f t="shared" si="3"/>
        <v>5.4886999999999997</v>
      </c>
      <c r="AS67" s="150">
        <f t="shared" si="4"/>
        <v>2.8464999999999994</v>
      </c>
      <c r="AT67" s="151">
        <v>0.13719999999999999</v>
      </c>
      <c r="AU67" s="152">
        <f t="shared" si="0"/>
        <v>5.6258999999999997</v>
      </c>
      <c r="AV67" s="131"/>
      <c r="AW67" s="153"/>
      <c r="AX67" s="152"/>
      <c r="AY67" s="131"/>
      <c r="AZ67" s="151">
        <f t="shared" si="13"/>
        <v>7.1199999999999999E-2</v>
      </c>
      <c r="BA67" s="160">
        <f t="shared" si="12"/>
        <v>2.9176999999999995</v>
      </c>
      <c r="BB67" s="131"/>
      <c r="BC67" s="155">
        <f t="shared" si="5"/>
        <v>15325.18</v>
      </c>
      <c r="BD67" s="155">
        <f t="shared" si="6"/>
        <v>183902.16</v>
      </c>
      <c r="BE67" s="156"/>
      <c r="BF67" s="157">
        <v>4.5008999999999997</v>
      </c>
      <c r="BG67" s="157">
        <v>4.5008999999999997</v>
      </c>
      <c r="BH67" s="156"/>
      <c r="BI67" s="158">
        <f t="shared" si="7"/>
        <v>1.2499500099980003</v>
      </c>
      <c r="BJ67" s="158">
        <f t="shared" si="8"/>
        <v>0</v>
      </c>
      <c r="BK67" s="156">
        <v>7.1199999999999999E-2</v>
      </c>
      <c r="BL67" s="161">
        <f t="shared" si="14"/>
        <v>0</v>
      </c>
      <c r="BM67" s="103">
        <f t="shared" si="9"/>
        <v>2797.5890799999997</v>
      </c>
      <c r="BN67" s="103">
        <f t="shared" si="10"/>
        <v>1281.388416</v>
      </c>
      <c r="BO67" s="103">
        <f t="shared" si="11"/>
        <v>4078.9774959999995</v>
      </c>
    </row>
    <row r="68" spans="1:67" ht="21" x14ac:dyDescent="0.35">
      <c r="A68" s="142">
        <f>[1]ХАРАКТЕРИСТИКА!A84</f>
        <v>73</v>
      </c>
      <c r="B68" s="142">
        <v>62</v>
      </c>
      <c r="C68" s="143" t="s">
        <v>287</v>
      </c>
      <c r="D68" s="144">
        <v>5</v>
      </c>
      <c r="E68" s="144">
        <v>4</v>
      </c>
      <c r="F68" s="145" t="s">
        <v>288</v>
      </c>
      <c r="G68" s="145" t="s">
        <v>97</v>
      </c>
      <c r="H68" s="146">
        <f t="shared" si="1"/>
        <v>2715.98</v>
      </c>
      <c r="I68" s="147">
        <v>2715.98</v>
      </c>
      <c r="J68" s="147"/>
      <c r="K68" s="147">
        <v>0</v>
      </c>
      <c r="L68" s="148">
        <v>0</v>
      </c>
      <c r="M68" s="147"/>
      <c r="N68" s="103"/>
      <c r="O68" s="149">
        <v>0.16339999999999999</v>
      </c>
      <c r="P68" s="149">
        <v>0.15229999999999999</v>
      </c>
      <c r="Q68" s="149">
        <v>0.21229999999999999</v>
      </c>
      <c r="R68" s="149">
        <v>4.3999999999999997E-2</v>
      </c>
      <c r="S68" s="149">
        <v>1.11E-2</v>
      </c>
      <c r="T68" s="149">
        <v>0.2203</v>
      </c>
      <c r="U68" s="149">
        <v>4.8099999999999997E-2</v>
      </c>
      <c r="V68" s="149">
        <v>0.3458</v>
      </c>
      <c r="W68" s="149">
        <v>0</v>
      </c>
      <c r="X68" s="149">
        <v>0</v>
      </c>
      <c r="Y68" s="149">
        <v>0.10630000000000001</v>
      </c>
      <c r="Z68" s="149">
        <v>0</v>
      </c>
      <c r="AA68" s="149">
        <v>1.1482999999999999</v>
      </c>
      <c r="AB68" s="149">
        <v>0.1065</v>
      </c>
      <c r="AC68" s="149">
        <v>0.19889999999999999</v>
      </c>
      <c r="AD68" s="149">
        <v>2.29E-2</v>
      </c>
      <c r="AE68" s="149">
        <v>5.0900000000000001E-2</v>
      </c>
      <c r="AF68" s="149">
        <v>2.41E-2</v>
      </c>
      <c r="AG68" s="149">
        <v>6.08E-2</v>
      </c>
      <c r="AH68" s="149">
        <v>9.2999999999999992E-3</v>
      </c>
      <c r="AI68" s="149">
        <v>0</v>
      </c>
      <c r="AJ68" s="149">
        <v>1.1244000000000001</v>
      </c>
      <c r="AK68" s="149">
        <v>0.75180000000000002</v>
      </c>
      <c r="AL68" s="149">
        <v>0.3987</v>
      </c>
      <c r="AM68" s="149">
        <v>4.53E-2</v>
      </c>
      <c r="AN68" s="149">
        <v>6.3E-3</v>
      </c>
      <c r="AO68" s="149">
        <v>0.2339</v>
      </c>
      <c r="AP68" s="149">
        <v>0</v>
      </c>
      <c r="AQ68" s="150">
        <f t="shared" si="2"/>
        <v>5.4857000000000005</v>
      </c>
      <c r="AR68" s="150">
        <f t="shared" si="3"/>
        <v>5.4857000000000005</v>
      </c>
      <c r="AS68" s="150">
        <f t="shared" si="4"/>
        <v>2.9769000000000001</v>
      </c>
      <c r="AT68" s="151">
        <v>0.1371</v>
      </c>
      <c r="AU68" s="152">
        <f t="shared" si="0"/>
        <v>5.6228000000000007</v>
      </c>
      <c r="AV68" s="131"/>
      <c r="AW68" s="153"/>
      <c r="AX68" s="152"/>
      <c r="AY68" s="131"/>
      <c r="AZ68" s="151">
        <f t="shared" si="13"/>
        <v>7.4399999999999994E-2</v>
      </c>
      <c r="BA68" s="160">
        <f t="shared" si="12"/>
        <v>3.0512999999999999</v>
      </c>
      <c r="BB68" s="131"/>
      <c r="BC68" s="155">
        <f t="shared" si="5"/>
        <v>15271.41</v>
      </c>
      <c r="BD68" s="155">
        <f t="shared" si="6"/>
        <v>183256.91999999998</v>
      </c>
      <c r="BE68" s="156"/>
      <c r="BF68" s="157">
        <v>4.4967999999999995</v>
      </c>
      <c r="BG68" s="157">
        <v>4.4967999999999995</v>
      </c>
      <c r="BH68" s="156"/>
      <c r="BI68" s="158">
        <f t="shared" si="7"/>
        <v>1.2504002846468603</v>
      </c>
      <c r="BJ68" s="158">
        <f t="shared" si="8"/>
        <v>0</v>
      </c>
      <c r="BK68" s="156">
        <v>7.4399999999999994E-2</v>
      </c>
      <c r="BL68" s="161">
        <f t="shared" si="14"/>
        <v>0</v>
      </c>
      <c r="BM68" s="103">
        <f t="shared" si="9"/>
        <v>3118.7598339999995</v>
      </c>
      <c r="BN68" s="103">
        <f t="shared" si="10"/>
        <v>1285.7449320000001</v>
      </c>
      <c r="BO68" s="103">
        <f t="shared" si="11"/>
        <v>4404.504766</v>
      </c>
    </row>
    <row r="69" spans="1:67" ht="21" x14ac:dyDescent="0.35">
      <c r="A69" s="142">
        <f>[1]ХАРАКТЕРИСТИКА!A85</f>
        <v>74</v>
      </c>
      <c r="B69" s="142">
        <v>63</v>
      </c>
      <c r="C69" s="143" t="s">
        <v>289</v>
      </c>
      <c r="D69" s="144">
        <v>5</v>
      </c>
      <c r="E69" s="144">
        <v>6</v>
      </c>
      <c r="F69" s="145" t="s">
        <v>290</v>
      </c>
      <c r="G69" s="145" t="s">
        <v>97</v>
      </c>
      <c r="H69" s="146">
        <f t="shared" si="1"/>
        <v>4609.7299999999996</v>
      </c>
      <c r="I69" s="147">
        <v>4609.7299999999996</v>
      </c>
      <c r="J69" s="147"/>
      <c r="K69" s="147">
        <v>0</v>
      </c>
      <c r="L69" s="148">
        <v>0</v>
      </c>
      <c r="M69" s="147"/>
      <c r="N69" s="103"/>
      <c r="O69" s="149">
        <v>0.14599999999999999</v>
      </c>
      <c r="P69" s="149">
        <v>0.13370000000000001</v>
      </c>
      <c r="Q69" s="149">
        <v>0.21929999999999999</v>
      </c>
      <c r="R69" s="149">
        <v>4.3400000000000001E-2</v>
      </c>
      <c r="S69" s="149">
        <v>1.47E-2</v>
      </c>
      <c r="T69" s="149">
        <v>0.25330000000000003</v>
      </c>
      <c r="U69" s="149">
        <v>4.8099999999999997E-2</v>
      </c>
      <c r="V69" s="149">
        <v>0.3458</v>
      </c>
      <c r="W69" s="149">
        <v>0</v>
      </c>
      <c r="X69" s="149">
        <v>0</v>
      </c>
      <c r="Y69" s="149">
        <v>9.4E-2</v>
      </c>
      <c r="Z69" s="149">
        <v>0</v>
      </c>
      <c r="AA69" s="149">
        <v>1.4073</v>
      </c>
      <c r="AB69" s="149">
        <v>9.4700000000000006E-2</v>
      </c>
      <c r="AC69" s="149">
        <v>0.17460000000000001</v>
      </c>
      <c r="AD69" s="149">
        <v>2.3900000000000001E-2</v>
      </c>
      <c r="AE69" s="149">
        <v>4.36E-2</v>
      </c>
      <c r="AF69" s="149">
        <v>3.2000000000000001E-2</v>
      </c>
      <c r="AG69" s="149">
        <v>7.4800000000000005E-2</v>
      </c>
      <c r="AH69" s="149">
        <v>8.3000000000000001E-3</v>
      </c>
      <c r="AI69" s="149">
        <v>0</v>
      </c>
      <c r="AJ69" s="149">
        <v>0.83940000000000003</v>
      </c>
      <c r="AK69" s="149">
        <v>0.62770000000000004</v>
      </c>
      <c r="AL69" s="149">
        <v>0.37519999999999998</v>
      </c>
      <c r="AM69" s="149">
        <v>4.3299999999999998E-2</v>
      </c>
      <c r="AN69" s="149">
        <v>6.0000000000000001E-3</v>
      </c>
      <c r="AO69" s="149">
        <v>0.1641</v>
      </c>
      <c r="AP69" s="149">
        <v>0</v>
      </c>
      <c r="AQ69" s="150">
        <f t="shared" si="2"/>
        <v>5.2132000000000014</v>
      </c>
      <c r="AR69" s="150">
        <f t="shared" si="3"/>
        <v>5.2132000000000014</v>
      </c>
      <c r="AS69" s="150">
        <f t="shared" si="4"/>
        <v>3.2067999999999999</v>
      </c>
      <c r="AT69" s="151">
        <v>0.1303</v>
      </c>
      <c r="AU69" s="152">
        <f t="shared" si="0"/>
        <v>5.3435000000000015</v>
      </c>
      <c r="AV69" s="131"/>
      <c r="AW69" s="153"/>
      <c r="AX69" s="152"/>
      <c r="AY69" s="131"/>
      <c r="AZ69" s="151">
        <f t="shared" si="13"/>
        <v>8.0199999999999994E-2</v>
      </c>
      <c r="BA69" s="160">
        <f t="shared" si="12"/>
        <v>3.2869999999999999</v>
      </c>
      <c r="BB69" s="131"/>
      <c r="BC69" s="155">
        <f t="shared" si="5"/>
        <v>24632.09</v>
      </c>
      <c r="BD69" s="155">
        <f t="shared" si="6"/>
        <v>295585.08</v>
      </c>
      <c r="BE69" s="156"/>
      <c r="BF69" s="157">
        <v>4.2737999999999996</v>
      </c>
      <c r="BG69" s="157">
        <v>4.2737999999999996</v>
      </c>
      <c r="BH69" s="156"/>
      <c r="BI69" s="158">
        <f t="shared" si="7"/>
        <v>1.2502924797604011</v>
      </c>
      <c r="BJ69" s="158">
        <f t="shared" si="8"/>
        <v>0</v>
      </c>
      <c r="BK69" s="156">
        <v>8.0199999999999994E-2</v>
      </c>
      <c r="BL69" s="161">
        <f t="shared" si="14"/>
        <v>0</v>
      </c>
      <c r="BM69" s="103">
        <f t="shared" si="9"/>
        <v>6487.273028999999</v>
      </c>
      <c r="BN69" s="103">
        <f t="shared" si="10"/>
        <v>2083.1369869999999</v>
      </c>
      <c r="BO69" s="103">
        <f t="shared" si="11"/>
        <v>8570.410015999998</v>
      </c>
    </row>
    <row r="70" spans="1:67" ht="21" x14ac:dyDescent="0.35">
      <c r="A70" s="142">
        <f>[1]ХАРАКТЕРИСТИКА!A86</f>
        <v>75</v>
      </c>
      <c r="B70" s="142">
        <v>64</v>
      </c>
      <c r="C70" s="143" t="s">
        <v>291</v>
      </c>
      <c r="D70" s="144">
        <v>5</v>
      </c>
      <c r="E70" s="144">
        <v>4</v>
      </c>
      <c r="F70" s="145" t="s">
        <v>292</v>
      </c>
      <c r="G70" s="145" t="s">
        <v>97</v>
      </c>
      <c r="H70" s="146">
        <f t="shared" si="1"/>
        <v>2885.2</v>
      </c>
      <c r="I70" s="147">
        <v>2885.2</v>
      </c>
      <c r="J70" s="147"/>
      <c r="K70" s="147">
        <v>0</v>
      </c>
      <c r="L70" s="148">
        <v>0</v>
      </c>
      <c r="M70" s="147"/>
      <c r="N70" s="103"/>
      <c r="O70" s="149">
        <v>0.15629999999999999</v>
      </c>
      <c r="P70" s="149">
        <v>0.1434</v>
      </c>
      <c r="Q70" s="149">
        <v>0.21379999999999999</v>
      </c>
      <c r="R70" s="149">
        <v>4.4400000000000002E-2</v>
      </c>
      <c r="S70" s="149">
        <v>1.04E-2</v>
      </c>
      <c r="T70" s="149">
        <v>0.2074</v>
      </c>
      <c r="U70" s="149">
        <v>4.8099999999999997E-2</v>
      </c>
      <c r="V70" s="149">
        <v>0.3458</v>
      </c>
      <c r="W70" s="149">
        <v>0</v>
      </c>
      <c r="X70" s="149">
        <v>0</v>
      </c>
      <c r="Y70" s="149">
        <v>0.10009999999999999</v>
      </c>
      <c r="Z70" s="149">
        <v>0</v>
      </c>
      <c r="AA70" s="149">
        <v>0.90300000000000002</v>
      </c>
      <c r="AB70" s="149">
        <v>0.1017</v>
      </c>
      <c r="AC70" s="149">
        <v>0.18729999999999999</v>
      </c>
      <c r="AD70" s="149">
        <v>2.3400000000000001E-2</v>
      </c>
      <c r="AE70" s="149">
        <v>5.1999999999999998E-2</v>
      </c>
      <c r="AF70" s="149">
        <v>2.2700000000000001E-2</v>
      </c>
      <c r="AG70" s="149">
        <v>5.7200000000000001E-2</v>
      </c>
      <c r="AH70" s="149">
        <v>8.8000000000000005E-3</v>
      </c>
      <c r="AI70" s="149">
        <v>0</v>
      </c>
      <c r="AJ70" s="149">
        <v>1.5732999999999999</v>
      </c>
      <c r="AK70" s="149">
        <v>0.70650000000000002</v>
      </c>
      <c r="AL70" s="149">
        <v>0.38269999999999998</v>
      </c>
      <c r="AM70" s="149">
        <v>3.6999999999999998E-2</v>
      </c>
      <c r="AN70" s="149">
        <v>5.1000000000000004E-3</v>
      </c>
      <c r="AO70" s="149">
        <v>0.12139999999999999</v>
      </c>
      <c r="AP70" s="149">
        <v>0</v>
      </c>
      <c r="AQ70" s="150">
        <f t="shared" si="2"/>
        <v>5.4517999999999995</v>
      </c>
      <c r="AR70" s="150">
        <f t="shared" si="3"/>
        <v>5.4517999999999995</v>
      </c>
      <c r="AS70" s="150">
        <f t="shared" si="4"/>
        <v>2.6678999999999999</v>
      </c>
      <c r="AT70" s="151">
        <v>0.1363</v>
      </c>
      <c r="AU70" s="152">
        <f t="shared" si="0"/>
        <v>5.5880999999999998</v>
      </c>
      <c r="AV70" s="131"/>
      <c r="AW70" s="153"/>
      <c r="AX70" s="152"/>
      <c r="AY70" s="131"/>
      <c r="AZ70" s="151">
        <f t="shared" si="13"/>
        <v>6.6699999999999995E-2</v>
      </c>
      <c r="BA70" s="160">
        <f t="shared" si="12"/>
        <v>2.7345999999999999</v>
      </c>
      <c r="BB70" s="131"/>
      <c r="BC70" s="155">
        <f t="shared" si="5"/>
        <v>16122.79</v>
      </c>
      <c r="BD70" s="155">
        <f t="shared" si="6"/>
        <v>193473.48</v>
      </c>
      <c r="BE70" s="156"/>
      <c r="BF70" s="157">
        <v>4.4695</v>
      </c>
      <c r="BG70" s="157">
        <v>4.4695</v>
      </c>
      <c r="BH70" s="156"/>
      <c r="BI70" s="158">
        <f t="shared" si="7"/>
        <v>1.2502740798747063</v>
      </c>
      <c r="BJ70" s="158">
        <f t="shared" si="8"/>
        <v>0</v>
      </c>
      <c r="BK70" s="156">
        <v>6.6699999999999995E-2</v>
      </c>
      <c r="BL70" s="161">
        <f t="shared" si="14"/>
        <v>0</v>
      </c>
      <c r="BM70" s="103">
        <f t="shared" si="9"/>
        <v>2605.3355999999999</v>
      </c>
      <c r="BN70" s="103">
        <f t="shared" si="10"/>
        <v>1307.2841199999996</v>
      </c>
      <c r="BO70" s="103">
        <f t="shared" si="11"/>
        <v>3912.6197199999997</v>
      </c>
    </row>
    <row r="71" spans="1:67" ht="21" x14ac:dyDescent="0.35">
      <c r="A71" s="142">
        <f>[1]ХАРАКТЕРИСТИКА!A87</f>
        <v>76</v>
      </c>
      <c r="B71" s="142">
        <v>65</v>
      </c>
      <c r="C71" s="143" t="s">
        <v>293</v>
      </c>
      <c r="D71" s="144">
        <v>5</v>
      </c>
      <c r="E71" s="144">
        <v>4</v>
      </c>
      <c r="F71" s="145" t="s">
        <v>294</v>
      </c>
      <c r="G71" s="145" t="s">
        <v>97</v>
      </c>
      <c r="H71" s="146">
        <f t="shared" si="1"/>
        <v>2895.4</v>
      </c>
      <c r="I71" s="147">
        <v>2895.4</v>
      </c>
      <c r="J71" s="147"/>
      <c r="K71" s="147">
        <v>0</v>
      </c>
      <c r="L71" s="148">
        <v>0</v>
      </c>
      <c r="M71" s="147"/>
      <c r="N71" s="103"/>
      <c r="O71" s="149">
        <v>0.15570000000000001</v>
      </c>
      <c r="P71" s="149">
        <v>0.1429</v>
      </c>
      <c r="Q71" s="149">
        <v>0.2145</v>
      </c>
      <c r="R71" s="149">
        <v>4.3700000000000003E-2</v>
      </c>
      <c r="S71" s="149">
        <v>1.11E-2</v>
      </c>
      <c r="T71" s="149">
        <v>0.20669999999999999</v>
      </c>
      <c r="U71" s="149">
        <v>4.8099999999999997E-2</v>
      </c>
      <c r="V71" s="149">
        <v>0.3458</v>
      </c>
      <c r="W71" s="149">
        <v>0</v>
      </c>
      <c r="X71" s="149">
        <v>0</v>
      </c>
      <c r="Y71" s="149">
        <v>9.9699999999999997E-2</v>
      </c>
      <c r="Z71" s="149">
        <v>0</v>
      </c>
      <c r="AA71" s="149">
        <v>1.2727999999999999</v>
      </c>
      <c r="AB71" s="149">
        <v>0.1013</v>
      </c>
      <c r="AC71" s="149">
        <v>0.1867</v>
      </c>
      <c r="AD71" s="149">
        <v>2.3199999999999998E-2</v>
      </c>
      <c r="AE71" s="149">
        <v>4.8000000000000001E-2</v>
      </c>
      <c r="AF71" s="149">
        <v>2.4299999999999999E-2</v>
      </c>
      <c r="AG71" s="149">
        <v>5.7000000000000002E-2</v>
      </c>
      <c r="AH71" s="149">
        <v>8.6999999999999994E-3</v>
      </c>
      <c r="AI71" s="149">
        <v>0</v>
      </c>
      <c r="AJ71" s="149">
        <v>1.1708000000000001</v>
      </c>
      <c r="AK71" s="149">
        <v>0.63949999999999996</v>
      </c>
      <c r="AL71" s="149">
        <v>0.30969999999999998</v>
      </c>
      <c r="AM71" s="149">
        <v>4.2299999999999997E-2</v>
      </c>
      <c r="AN71" s="149">
        <v>5.8999999999999999E-3</v>
      </c>
      <c r="AO71" s="149">
        <v>0.1137</v>
      </c>
      <c r="AP71" s="149">
        <v>0</v>
      </c>
      <c r="AQ71" s="150">
        <f t="shared" si="2"/>
        <v>5.2721</v>
      </c>
      <c r="AR71" s="150">
        <f t="shared" si="3"/>
        <v>5.2721</v>
      </c>
      <c r="AS71" s="150">
        <f t="shared" si="4"/>
        <v>3.0384000000000002</v>
      </c>
      <c r="AT71" s="151">
        <v>0.1318</v>
      </c>
      <c r="AU71" s="152">
        <f t="shared" ref="AU71:AU134" si="15">AQ71+AT71</f>
        <v>5.4039000000000001</v>
      </c>
      <c r="AV71" s="131"/>
      <c r="AW71" s="153"/>
      <c r="AX71" s="152"/>
      <c r="AY71" s="131"/>
      <c r="AZ71" s="151">
        <f t="shared" si="13"/>
        <v>7.5999999999999998E-2</v>
      </c>
      <c r="BA71" s="160">
        <f t="shared" si="12"/>
        <v>3.1144000000000003</v>
      </c>
      <c r="BB71" s="131"/>
      <c r="BC71" s="155">
        <f t="shared" si="5"/>
        <v>15646.45</v>
      </c>
      <c r="BD71" s="155">
        <f t="shared" si="6"/>
        <v>187757.40000000002</v>
      </c>
      <c r="BE71" s="156"/>
      <c r="BF71" s="157">
        <v>4.3219000000000003</v>
      </c>
      <c r="BG71" s="157">
        <v>4.3219000000000003</v>
      </c>
      <c r="BH71" s="156"/>
      <c r="BI71" s="158">
        <f t="shared" si="7"/>
        <v>1.2503528540688122</v>
      </c>
      <c r="BJ71" s="158">
        <f t="shared" si="8"/>
        <v>0</v>
      </c>
      <c r="BK71" s="156">
        <v>7.5999999999999998E-2</v>
      </c>
      <c r="BL71" s="161">
        <f t="shared" si="14"/>
        <v>0</v>
      </c>
      <c r="BM71" s="103">
        <f t="shared" si="9"/>
        <v>3685.26512</v>
      </c>
      <c r="BN71" s="103">
        <f t="shared" si="10"/>
        <v>1300.6136799999999</v>
      </c>
      <c r="BO71" s="103">
        <f t="shared" si="11"/>
        <v>4985.8788000000004</v>
      </c>
    </row>
    <row r="72" spans="1:67" ht="21" x14ac:dyDescent="0.35">
      <c r="A72" s="142">
        <f>[1]ХАРАКТЕРИСТИКА!A88</f>
        <v>77</v>
      </c>
      <c r="B72" s="142">
        <v>66</v>
      </c>
      <c r="C72" s="143" t="s">
        <v>295</v>
      </c>
      <c r="D72" s="144">
        <v>5</v>
      </c>
      <c r="E72" s="144">
        <v>4</v>
      </c>
      <c r="F72" s="145" t="s">
        <v>296</v>
      </c>
      <c r="G72" s="145" t="s">
        <v>97</v>
      </c>
      <c r="H72" s="146">
        <f t="shared" ref="H72:H135" si="16">I72+J72+K72+L72</f>
        <v>3052.4</v>
      </c>
      <c r="I72" s="147">
        <v>3052.4</v>
      </c>
      <c r="J72" s="147"/>
      <c r="K72" s="147">
        <v>0</v>
      </c>
      <c r="L72" s="148">
        <v>0</v>
      </c>
      <c r="M72" s="147"/>
      <c r="N72" s="103"/>
      <c r="O72" s="149">
        <v>0.1585</v>
      </c>
      <c r="P72" s="149">
        <v>0.13669999999999999</v>
      </c>
      <c r="Q72" s="149">
        <v>0.21440000000000001</v>
      </c>
      <c r="R72" s="149">
        <v>4.3700000000000003E-2</v>
      </c>
      <c r="S72" s="149">
        <v>1.06E-2</v>
      </c>
      <c r="T72" s="149">
        <v>0.1961</v>
      </c>
      <c r="U72" s="149">
        <v>4.8099999999999997E-2</v>
      </c>
      <c r="V72" s="149">
        <v>0.3458</v>
      </c>
      <c r="W72" s="149">
        <v>0</v>
      </c>
      <c r="X72" s="149">
        <v>0</v>
      </c>
      <c r="Y72" s="149">
        <v>9.4600000000000004E-2</v>
      </c>
      <c r="Z72" s="149">
        <v>0</v>
      </c>
      <c r="AA72" s="149">
        <v>1.3114000000000001</v>
      </c>
      <c r="AB72" s="149">
        <v>0.1026</v>
      </c>
      <c r="AC72" s="149">
        <v>0.17849999999999999</v>
      </c>
      <c r="AD72" s="149">
        <v>2.35E-2</v>
      </c>
      <c r="AE72" s="149">
        <v>4.9399999999999999E-2</v>
      </c>
      <c r="AF72" s="149">
        <v>2.3099999999999999E-2</v>
      </c>
      <c r="AG72" s="149">
        <v>5.4100000000000002E-2</v>
      </c>
      <c r="AH72" s="149">
        <v>8.3000000000000001E-3</v>
      </c>
      <c r="AI72" s="149">
        <v>0</v>
      </c>
      <c r="AJ72" s="149">
        <v>0.86419999999999997</v>
      </c>
      <c r="AK72" s="149">
        <v>0.61319999999999997</v>
      </c>
      <c r="AL72" s="149">
        <v>0.29470000000000002</v>
      </c>
      <c r="AM72" s="149">
        <v>4.02E-2</v>
      </c>
      <c r="AN72" s="149">
        <v>5.5999999999999999E-3</v>
      </c>
      <c r="AO72" s="149">
        <v>5.9299999999999999E-2</v>
      </c>
      <c r="AP72" s="149">
        <v>0</v>
      </c>
      <c r="AQ72" s="150">
        <f t="shared" ref="AQ72:AQ135" si="17">O72+P72+Q72+R72+S72+T72+U72+V72+X72+Y72+Z72+AA72+AB72+AC72+AD72+AE72+AF72+AG72+AH72+AI72+AJ72+AK72+AL72+AM72+AN72+AO72</f>
        <v>4.8765999999999998</v>
      </c>
      <c r="AR72" s="150">
        <f t="shared" ref="AR72:AR135" si="18">AQ72+AP72+W72</f>
        <v>4.8765999999999998</v>
      </c>
      <c r="AS72" s="150">
        <f t="shared" ref="AS72:AS135" si="19">O72+P72+Q72+R72+S72+T72+U72+V72+Y72+Z72+AA72+AB72+AC72+AD72+AE72+AF72+AG72+AH72+AI72+AM72+AN72</f>
        <v>3.0451999999999999</v>
      </c>
      <c r="AT72" s="151">
        <v>0.12189999999999999</v>
      </c>
      <c r="AU72" s="152">
        <f t="shared" si="15"/>
        <v>4.9984999999999999</v>
      </c>
      <c r="AV72" s="131"/>
      <c r="AW72" s="153"/>
      <c r="AX72" s="152"/>
      <c r="AY72" s="131"/>
      <c r="AZ72" s="151">
        <f t="shared" si="13"/>
        <v>7.6100000000000001E-2</v>
      </c>
      <c r="BA72" s="160">
        <f t="shared" si="12"/>
        <v>3.1212999999999997</v>
      </c>
      <c r="BB72" s="131"/>
      <c r="BC72" s="155">
        <f t="shared" ref="BC72:BC135" si="20">ROUND(AU72*I72+AU72*J72+K72*AX72+BA72*L72,2)</f>
        <v>15257.42</v>
      </c>
      <c r="BD72" s="155">
        <f t="shared" ref="BD72:BD135" si="21">BC72*12</f>
        <v>183089.04</v>
      </c>
      <c r="BE72" s="156"/>
      <c r="BF72" s="157">
        <v>3.9978000000000002</v>
      </c>
      <c r="BG72" s="157">
        <v>3.9978000000000002</v>
      </c>
      <c r="BH72" s="156"/>
      <c r="BI72" s="158">
        <f t="shared" ref="BI72:BI135" si="22">AU72/BF72</f>
        <v>1.2503126719695832</v>
      </c>
      <c r="BJ72" s="158">
        <f t="shared" ref="BJ72:BJ135" si="23">AX72/BG72</f>
        <v>0</v>
      </c>
      <c r="BK72" s="156">
        <v>7.6100000000000001E-2</v>
      </c>
      <c r="BL72" s="161">
        <f t="shared" si="14"/>
        <v>0</v>
      </c>
      <c r="BM72" s="103">
        <f t="shared" ref="BM72:BM135" si="24">AA72*H72</f>
        <v>4002.9173600000004</v>
      </c>
      <c r="BN72" s="103">
        <f t="shared" ref="BN72:BN135" si="25">(AB72+AC72+AD72+AE72+AF72+AG72+AH72)*H72</f>
        <v>1341.5298</v>
      </c>
      <c r="BO72" s="103">
        <f t="shared" ref="BO72:BO135" si="26">BM72+BN72</f>
        <v>5344.4471600000006</v>
      </c>
    </row>
    <row r="73" spans="1:67" ht="21" x14ac:dyDescent="0.35">
      <c r="A73" s="142">
        <f>[1]ХАРАКТЕРИСТИКА!A89</f>
        <v>78</v>
      </c>
      <c r="B73" s="142">
        <v>67</v>
      </c>
      <c r="C73" s="143" t="s">
        <v>297</v>
      </c>
      <c r="D73" s="144">
        <v>5</v>
      </c>
      <c r="E73" s="144">
        <v>4</v>
      </c>
      <c r="F73" s="145" t="s">
        <v>298</v>
      </c>
      <c r="G73" s="145" t="s">
        <v>97</v>
      </c>
      <c r="H73" s="146">
        <f t="shared" si="16"/>
        <v>2899.1</v>
      </c>
      <c r="I73" s="147">
        <v>2899.1</v>
      </c>
      <c r="J73" s="147"/>
      <c r="K73" s="147">
        <v>0</v>
      </c>
      <c r="L73" s="148">
        <v>0</v>
      </c>
      <c r="M73" s="147"/>
      <c r="N73" s="103"/>
      <c r="O73" s="149">
        <v>0.1555</v>
      </c>
      <c r="P73" s="149">
        <v>0.14280000000000001</v>
      </c>
      <c r="Q73" s="149">
        <v>0.21299999999999999</v>
      </c>
      <c r="R73" s="149">
        <v>4.4200000000000003E-2</v>
      </c>
      <c r="S73" s="149">
        <v>1.04E-2</v>
      </c>
      <c r="T73" s="149">
        <v>0.2064</v>
      </c>
      <c r="U73" s="149">
        <v>4.8099999999999997E-2</v>
      </c>
      <c r="V73" s="149">
        <v>0.3458</v>
      </c>
      <c r="W73" s="149">
        <v>0</v>
      </c>
      <c r="X73" s="149">
        <v>0</v>
      </c>
      <c r="Y73" s="149">
        <v>9.9599999999999994E-2</v>
      </c>
      <c r="Z73" s="149">
        <v>0</v>
      </c>
      <c r="AA73" s="149">
        <v>1.1352</v>
      </c>
      <c r="AB73" s="149">
        <v>0.1012</v>
      </c>
      <c r="AC73" s="149">
        <v>0.18640000000000001</v>
      </c>
      <c r="AD73" s="149">
        <v>2.3400000000000001E-2</v>
      </c>
      <c r="AE73" s="149">
        <v>5.1799999999999999E-2</v>
      </c>
      <c r="AF73" s="149">
        <v>2.2599999999999999E-2</v>
      </c>
      <c r="AG73" s="149">
        <v>5.7000000000000002E-2</v>
      </c>
      <c r="AH73" s="149">
        <v>8.6999999999999994E-3</v>
      </c>
      <c r="AI73" s="149">
        <v>0</v>
      </c>
      <c r="AJ73" s="149">
        <v>1.0825</v>
      </c>
      <c r="AK73" s="149">
        <v>0.64270000000000005</v>
      </c>
      <c r="AL73" s="149">
        <v>0.30990000000000001</v>
      </c>
      <c r="AM73" s="149">
        <v>4.24E-2</v>
      </c>
      <c r="AN73" s="149">
        <v>5.8999999999999999E-3</v>
      </c>
      <c r="AO73" s="149">
        <v>8.5599999999999996E-2</v>
      </c>
      <c r="AP73" s="149">
        <v>0</v>
      </c>
      <c r="AQ73" s="150">
        <f t="shared" si="17"/>
        <v>5.0210999999999997</v>
      </c>
      <c r="AR73" s="150">
        <f t="shared" si="18"/>
        <v>5.0210999999999997</v>
      </c>
      <c r="AS73" s="150">
        <f t="shared" si="19"/>
        <v>2.9004000000000003</v>
      </c>
      <c r="AT73" s="151">
        <v>0.1255</v>
      </c>
      <c r="AU73" s="152">
        <f t="shared" si="15"/>
        <v>5.1465999999999994</v>
      </c>
      <c r="AV73" s="131"/>
      <c r="AW73" s="153"/>
      <c r="AX73" s="152"/>
      <c r="AY73" s="131"/>
      <c r="AZ73" s="151">
        <f t="shared" si="13"/>
        <v>7.2499999999999995E-2</v>
      </c>
      <c r="BA73" s="160">
        <f t="shared" si="12"/>
        <v>2.9729000000000001</v>
      </c>
      <c r="BB73" s="131"/>
      <c r="BC73" s="155">
        <f t="shared" si="20"/>
        <v>14920.51</v>
      </c>
      <c r="BD73" s="155">
        <f t="shared" si="21"/>
        <v>179046.12</v>
      </c>
      <c r="BE73" s="156"/>
      <c r="BF73" s="157">
        <v>4.1162000000000001</v>
      </c>
      <c r="BG73" s="157">
        <v>4.1162000000000001</v>
      </c>
      <c r="BH73" s="156"/>
      <c r="BI73" s="158">
        <f t="shared" si="22"/>
        <v>1.2503279724017295</v>
      </c>
      <c r="BJ73" s="158">
        <f t="shared" si="23"/>
        <v>0</v>
      </c>
      <c r="BK73" s="156">
        <v>7.2499999999999995E-2</v>
      </c>
      <c r="BL73" s="161">
        <f t="shared" si="14"/>
        <v>0</v>
      </c>
      <c r="BM73" s="103">
        <f t="shared" si="24"/>
        <v>3291.0583199999996</v>
      </c>
      <c r="BN73" s="103">
        <f t="shared" si="25"/>
        <v>1307.7840099999999</v>
      </c>
      <c r="BO73" s="103">
        <f t="shared" si="26"/>
        <v>4598.8423299999995</v>
      </c>
    </row>
    <row r="74" spans="1:67" ht="21" x14ac:dyDescent="0.35">
      <c r="A74" s="142">
        <f>[1]ХАРАКТЕРИСТИКА!A91</f>
        <v>80</v>
      </c>
      <c r="B74" s="142">
        <v>68</v>
      </c>
      <c r="C74" s="143" t="s">
        <v>299</v>
      </c>
      <c r="D74" s="144">
        <v>5</v>
      </c>
      <c r="E74" s="144">
        <v>4</v>
      </c>
      <c r="F74" s="145" t="s">
        <v>300</v>
      </c>
      <c r="G74" s="145" t="s">
        <v>97</v>
      </c>
      <c r="H74" s="146">
        <f t="shared" si="16"/>
        <v>2765.4</v>
      </c>
      <c r="I74" s="147">
        <v>2765.4</v>
      </c>
      <c r="J74" s="147"/>
      <c r="K74" s="147">
        <v>0</v>
      </c>
      <c r="L74" s="148">
        <v>0</v>
      </c>
      <c r="M74" s="147"/>
      <c r="N74" s="103"/>
      <c r="O74" s="149">
        <v>0.16300000000000001</v>
      </c>
      <c r="P74" s="149">
        <v>0.1497</v>
      </c>
      <c r="Q74" s="149">
        <v>0.21460000000000001</v>
      </c>
      <c r="R74" s="149">
        <v>4.36E-2</v>
      </c>
      <c r="S74" s="149">
        <v>1.17E-2</v>
      </c>
      <c r="T74" s="149">
        <v>0.21640000000000001</v>
      </c>
      <c r="U74" s="149">
        <v>4.8099999999999997E-2</v>
      </c>
      <c r="V74" s="149">
        <v>0.3458</v>
      </c>
      <c r="W74" s="149">
        <v>0</v>
      </c>
      <c r="X74" s="149">
        <v>0</v>
      </c>
      <c r="Y74" s="149">
        <v>0.1027</v>
      </c>
      <c r="Z74" s="149">
        <v>0</v>
      </c>
      <c r="AA74" s="149">
        <v>1.3935</v>
      </c>
      <c r="AB74" s="149">
        <v>0.1061</v>
      </c>
      <c r="AC74" s="149">
        <v>0.19539999999999999</v>
      </c>
      <c r="AD74" s="149">
        <v>2.3E-2</v>
      </c>
      <c r="AE74" s="149">
        <v>4.9200000000000001E-2</v>
      </c>
      <c r="AF74" s="149">
        <v>2.5499999999999998E-2</v>
      </c>
      <c r="AG74" s="149">
        <v>5.9700000000000003E-2</v>
      </c>
      <c r="AH74" s="149">
        <v>9.1999999999999998E-3</v>
      </c>
      <c r="AI74" s="149">
        <v>0</v>
      </c>
      <c r="AJ74" s="149">
        <v>0.75990000000000002</v>
      </c>
      <c r="AK74" s="149">
        <v>0.7208</v>
      </c>
      <c r="AL74" s="149">
        <v>0.252</v>
      </c>
      <c r="AM74" s="149">
        <v>4.4400000000000002E-2</v>
      </c>
      <c r="AN74" s="149">
        <v>6.1999999999999998E-3</v>
      </c>
      <c r="AO74" s="149">
        <v>0.12180000000000001</v>
      </c>
      <c r="AP74" s="149">
        <v>0</v>
      </c>
      <c r="AQ74" s="150">
        <f t="shared" si="17"/>
        <v>5.0622999999999996</v>
      </c>
      <c r="AR74" s="150">
        <f t="shared" si="18"/>
        <v>5.0622999999999996</v>
      </c>
      <c r="AS74" s="150">
        <f t="shared" si="19"/>
        <v>3.2077999999999998</v>
      </c>
      <c r="AT74" s="151">
        <v>0.12659999999999999</v>
      </c>
      <c r="AU74" s="152">
        <f t="shared" si="15"/>
        <v>5.1888999999999994</v>
      </c>
      <c r="AV74" s="131"/>
      <c r="AW74" s="153"/>
      <c r="AX74" s="152"/>
      <c r="AY74" s="131"/>
      <c r="AZ74" s="151">
        <f t="shared" si="13"/>
        <v>8.0199999999999994E-2</v>
      </c>
      <c r="BA74" s="160">
        <f t="shared" ref="BA74:BA137" si="27">AZ74+AS74</f>
        <v>3.2879999999999998</v>
      </c>
      <c r="BB74" s="131"/>
      <c r="BC74" s="155">
        <f t="shared" si="20"/>
        <v>14349.38</v>
      </c>
      <c r="BD74" s="155">
        <f t="shared" si="21"/>
        <v>172192.56</v>
      </c>
      <c r="BE74" s="156"/>
      <c r="BF74" s="157">
        <v>4.1509999999999998</v>
      </c>
      <c r="BG74" s="157">
        <v>4.1509999999999998</v>
      </c>
      <c r="BH74" s="156"/>
      <c r="BI74" s="158">
        <f t="shared" si="22"/>
        <v>1.2500361358708745</v>
      </c>
      <c r="BJ74" s="158">
        <f t="shared" si="23"/>
        <v>0</v>
      </c>
      <c r="BK74" s="156">
        <v>8.0199999999999994E-2</v>
      </c>
      <c r="BL74" s="161">
        <f t="shared" si="14"/>
        <v>0</v>
      </c>
      <c r="BM74" s="103">
        <f t="shared" si="24"/>
        <v>3853.5848999999998</v>
      </c>
      <c r="BN74" s="103">
        <f t="shared" si="25"/>
        <v>1294.4837400000004</v>
      </c>
      <c r="BO74" s="103">
        <f t="shared" si="26"/>
        <v>5148.0686400000004</v>
      </c>
    </row>
    <row r="75" spans="1:67" ht="21" x14ac:dyDescent="0.35">
      <c r="A75" s="142">
        <f>[1]ХАРАКТЕРИСТИКА!A92</f>
        <v>81</v>
      </c>
      <c r="B75" s="142">
        <v>69</v>
      </c>
      <c r="C75" s="143" t="s">
        <v>301</v>
      </c>
      <c r="D75" s="144">
        <v>5</v>
      </c>
      <c r="E75" s="144">
        <v>4</v>
      </c>
      <c r="F75" s="145" t="s">
        <v>302</v>
      </c>
      <c r="G75" s="145" t="s">
        <v>97</v>
      </c>
      <c r="H75" s="146">
        <f t="shared" si="16"/>
        <v>2753.7</v>
      </c>
      <c r="I75" s="147">
        <v>2753.7</v>
      </c>
      <c r="J75" s="147"/>
      <c r="K75" s="147">
        <v>0</v>
      </c>
      <c r="L75" s="148">
        <v>0</v>
      </c>
      <c r="M75" s="147"/>
      <c r="N75" s="103"/>
      <c r="O75" s="149">
        <v>0.1915</v>
      </c>
      <c r="P75" s="149">
        <v>0.15029999999999999</v>
      </c>
      <c r="Q75" s="149">
        <v>0.21379999999999999</v>
      </c>
      <c r="R75" s="149">
        <v>4.3799999999999999E-2</v>
      </c>
      <c r="S75" s="149">
        <v>1.17E-2</v>
      </c>
      <c r="T75" s="149">
        <v>0.21729999999999999</v>
      </c>
      <c r="U75" s="149">
        <v>4.8099999999999997E-2</v>
      </c>
      <c r="V75" s="149">
        <v>0.3458</v>
      </c>
      <c r="W75" s="149">
        <v>0</v>
      </c>
      <c r="X75" s="149">
        <v>0</v>
      </c>
      <c r="Y75" s="149">
        <v>0.1048</v>
      </c>
      <c r="Z75" s="149">
        <v>0</v>
      </c>
      <c r="AA75" s="149">
        <v>1.4523000000000001</v>
      </c>
      <c r="AB75" s="149">
        <v>0.13170000000000001</v>
      </c>
      <c r="AC75" s="149">
        <v>0.1963</v>
      </c>
      <c r="AD75" s="149">
        <v>2.29E-2</v>
      </c>
      <c r="AE75" s="149">
        <v>4.9399999999999999E-2</v>
      </c>
      <c r="AF75" s="149">
        <v>2.5600000000000001E-2</v>
      </c>
      <c r="AG75" s="149">
        <v>0.06</v>
      </c>
      <c r="AH75" s="149">
        <v>9.1999999999999998E-3</v>
      </c>
      <c r="AI75" s="149">
        <v>0</v>
      </c>
      <c r="AJ75" s="149">
        <v>0.63660000000000005</v>
      </c>
      <c r="AK75" s="149">
        <v>0.72850000000000004</v>
      </c>
      <c r="AL75" s="149">
        <v>0.25559999999999999</v>
      </c>
      <c r="AM75" s="149">
        <v>4.4600000000000001E-2</v>
      </c>
      <c r="AN75" s="149">
        <v>6.1999999999999998E-3</v>
      </c>
      <c r="AO75" s="149">
        <v>0.28239999999999998</v>
      </c>
      <c r="AP75" s="149">
        <v>0</v>
      </c>
      <c r="AQ75" s="150">
        <f t="shared" si="17"/>
        <v>5.2283999999999997</v>
      </c>
      <c r="AR75" s="150">
        <f t="shared" si="18"/>
        <v>5.2283999999999997</v>
      </c>
      <c r="AS75" s="150">
        <f t="shared" si="19"/>
        <v>3.3252999999999999</v>
      </c>
      <c r="AT75" s="151">
        <v>0.13070000000000001</v>
      </c>
      <c r="AU75" s="152">
        <f t="shared" si="15"/>
        <v>5.3590999999999998</v>
      </c>
      <c r="AV75" s="131"/>
      <c r="AW75" s="153"/>
      <c r="AX75" s="152"/>
      <c r="AY75" s="131"/>
      <c r="AZ75" s="151">
        <f t="shared" ref="AZ75:AZ138" si="28">ROUND(AS75*0.025,4)</f>
        <v>8.3099999999999993E-2</v>
      </c>
      <c r="BA75" s="160">
        <f t="shared" si="27"/>
        <v>3.4083999999999999</v>
      </c>
      <c r="BB75" s="131"/>
      <c r="BC75" s="155">
        <f t="shared" si="20"/>
        <v>14757.35</v>
      </c>
      <c r="BD75" s="155">
        <f t="shared" si="21"/>
        <v>177088.2</v>
      </c>
      <c r="BE75" s="156"/>
      <c r="BF75" s="157">
        <v>4.2859000000000007</v>
      </c>
      <c r="BG75" s="157">
        <v>4.2859000000000007</v>
      </c>
      <c r="BH75" s="156"/>
      <c r="BI75" s="158">
        <f t="shared" si="22"/>
        <v>1.2504024825590889</v>
      </c>
      <c r="BJ75" s="158">
        <f t="shared" si="23"/>
        <v>0</v>
      </c>
      <c r="BK75" s="156">
        <v>8.3099999999999993E-2</v>
      </c>
      <c r="BL75" s="161">
        <f t="shared" ref="BL75:BL138" si="29">BK75-AZ75</f>
        <v>0</v>
      </c>
      <c r="BM75" s="103">
        <f t="shared" si="24"/>
        <v>3999.1985100000002</v>
      </c>
      <c r="BN75" s="103">
        <f t="shared" si="25"/>
        <v>1363.3568699999998</v>
      </c>
      <c r="BO75" s="103">
        <f t="shared" si="26"/>
        <v>5362.5553799999998</v>
      </c>
    </row>
    <row r="76" spans="1:67" ht="21" x14ac:dyDescent="0.35">
      <c r="A76" s="142">
        <f>[1]ХАРАКТЕРИСТИКА!A93</f>
        <v>82</v>
      </c>
      <c r="B76" s="142">
        <v>70</v>
      </c>
      <c r="C76" s="143" t="s">
        <v>303</v>
      </c>
      <c r="D76" s="144">
        <v>5</v>
      </c>
      <c r="E76" s="144">
        <v>4</v>
      </c>
      <c r="F76" s="145" t="s">
        <v>304</v>
      </c>
      <c r="G76" s="145" t="s">
        <v>97</v>
      </c>
      <c r="H76" s="146">
        <f t="shared" si="16"/>
        <v>2749.1</v>
      </c>
      <c r="I76" s="147">
        <v>2749.1</v>
      </c>
      <c r="J76" s="147"/>
      <c r="K76" s="147">
        <v>0</v>
      </c>
      <c r="L76" s="148">
        <v>0</v>
      </c>
      <c r="M76" s="147"/>
      <c r="N76" s="103"/>
      <c r="O76" s="149">
        <v>0.16400000000000001</v>
      </c>
      <c r="P76" s="149">
        <v>0.15049999999999999</v>
      </c>
      <c r="Q76" s="149">
        <v>0.2137</v>
      </c>
      <c r="R76" s="149">
        <v>4.36E-2</v>
      </c>
      <c r="S76" s="149">
        <v>1.17E-2</v>
      </c>
      <c r="T76" s="149">
        <v>0.2177</v>
      </c>
      <c r="U76" s="149">
        <v>4.8099999999999997E-2</v>
      </c>
      <c r="V76" s="149">
        <v>0.3458</v>
      </c>
      <c r="W76" s="149">
        <v>0</v>
      </c>
      <c r="X76" s="149">
        <v>0</v>
      </c>
      <c r="Y76" s="149">
        <v>0.105</v>
      </c>
      <c r="Z76" s="149">
        <v>0</v>
      </c>
      <c r="AA76" s="149">
        <v>1.3947000000000001</v>
      </c>
      <c r="AB76" s="149">
        <v>0.1067</v>
      </c>
      <c r="AC76" s="149">
        <v>0.1966</v>
      </c>
      <c r="AD76" s="149">
        <v>2.29E-2</v>
      </c>
      <c r="AE76" s="149">
        <v>4.9500000000000002E-2</v>
      </c>
      <c r="AF76" s="149">
        <v>2.5600000000000001E-2</v>
      </c>
      <c r="AG76" s="149">
        <v>6.0100000000000001E-2</v>
      </c>
      <c r="AH76" s="149">
        <v>9.1999999999999998E-3</v>
      </c>
      <c r="AI76" s="149">
        <v>0</v>
      </c>
      <c r="AJ76" s="149">
        <v>0.72919999999999996</v>
      </c>
      <c r="AK76" s="149">
        <v>0.69430000000000003</v>
      </c>
      <c r="AL76" s="149">
        <v>0.27350000000000002</v>
      </c>
      <c r="AM76" s="149">
        <v>4.4699999999999997E-2</v>
      </c>
      <c r="AN76" s="149">
        <v>6.1999999999999998E-3</v>
      </c>
      <c r="AO76" s="149">
        <v>0.1757</v>
      </c>
      <c r="AP76" s="149">
        <v>0</v>
      </c>
      <c r="AQ76" s="150">
        <f t="shared" si="17"/>
        <v>5.0889999999999995</v>
      </c>
      <c r="AR76" s="150">
        <f t="shared" si="18"/>
        <v>5.0889999999999995</v>
      </c>
      <c r="AS76" s="150">
        <f t="shared" si="19"/>
        <v>3.2162999999999999</v>
      </c>
      <c r="AT76" s="151">
        <v>0.12720000000000001</v>
      </c>
      <c r="AU76" s="152">
        <f t="shared" si="15"/>
        <v>5.2161999999999997</v>
      </c>
      <c r="AV76" s="131"/>
      <c r="AW76" s="153"/>
      <c r="AX76" s="152"/>
      <c r="AY76" s="131"/>
      <c r="AZ76" s="151">
        <f t="shared" si="28"/>
        <v>8.0399999999999999E-2</v>
      </c>
      <c r="BA76" s="160">
        <f t="shared" si="27"/>
        <v>3.2967</v>
      </c>
      <c r="BB76" s="131"/>
      <c r="BC76" s="155">
        <f t="shared" si="20"/>
        <v>14339.86</v>
      </c>
      <c r="BD76" s="155">
        <f t="shared" si="21"/>
        <v>172078.32</v>
      </c>
      <c r="BE76" s="156"/>
      <c r="BF76" s="157">
        <v>4.1720999999999995</v>
      </c>
      <c r="BG76" s="157">
        <v>4.1720999999999995</v>
      </c>
      <c r="BH76" s="156"/>
      <c r="BI76" s="158">
        <f t="shared" si="22"/>
        <v>1.250257664006136</v>
      </c>
      <c r="BJ76" s="158">
        <f t="shared" si="23"/>
        <v>0</v>
      </c>
      <c r="BK76" s="156">
        <v>8.0399999999999999E-2</v>
      </c>
      <c r="BL76" s="161">
        <f t="shared" si="29"/>
        <v>0</v>
      </c>
      <c r="BM76" s="103">
        <f t="shared" si="24"/>
        <v>3834.16977</v>
      </c>
      <c r="BN76" s="103">
        <f t="shared" si="25"/>
        <v>1293.7264599999999</v>
      </c>
      <c r="BO76" s="103">
        <f t="shared" si="26"/>
        <v>5127.8962300000003</v>
      </c>
    </row>
    <row r="77" spans="1:67" ht="21" x14ac:dyDescent="0.35">
      <c r="A77" s="142">
        <f>[1]ХАРАКТЕРИСТИКА!A95</f>
        <v>84</v>
      </c>
      <c r="B77" s="142">
        <v>71</v>
      </c>
      <c r="C77" s="143" t="s">
        <v>305</v>
      </c>
      <c r="D77" s="144">
        <v>5</v>
      </c>
      <c r="E77" s="144">
        <v>8</v>
      </c>
      <c r="F77" s="145" t="s">
        <v>306</v>
      </c>
      <c r="G77" s="145" t="s">
        <v>97</v>
      </c>
      <c r="H77" s="146">
        <f t="shared" si="16"/>
        <v>5830</v>
      </c>
      <c r="I77" s="147">
        <v>5830</v>
      </c>
      <c r="J77" s="147"/>
      <c r="K77" s="147">
        <v>0</v>
      </c>
      <c r="L77" s="148">
        <v>0</v>
      </c>
      <c r="M77" s="147"/>
      <c r="N77" s="103"/>
      <c r="O77" s="149">
        <v>0.1512</v>
      </c>
      <c r="P77" s="149">
        <v>0.1399</v>
      </c>
      <c r="Q77" s="149">
        <v>0.21890000000000001</v>
      </c>
      <c r="R77" s="149">
        <v>4.4299999999999999E-2</v>
      </c>
      <c r="S77" s="149">
        <v>1.11E-2</v>
      </c>
      <c r="T77" s="149">
        <v>0.31269999999999998</v>
      </c>
      <c r="U77" s="149">
        <v>4.8099999999999997E-2</v>
      </c>
      <c r="V77" s="149">
        <v>0.3458</v>
      </c>
      <c r="W77" s="149">
        <v>0</v>
      </c>
      <c r="X77" s="149">
        <v>0</v>
      </c>
      <c r="Y77" s="149">
        <v>9.8199999999999996E-2</v>
      </c>
      <c r="Z77" s="149">
        <v>0</v>
      </c>
      <c r="AA77" s="149">
        <v>1.4899</v>
      </c>
      <c r="AB77" s="149">
        <v>9.7600000000000006E-2</v>
      </c>
      <c r="AC77" s="149">
        <v>0.1827</v>
      </c>
      <c r="AD77" s="149">
        <v>2.3900000000000001E-2</v>
      </c>
      <c r="AE77" s="149">
        <v>4.7699999999999999E-2</v>
      </c>
      <c r="AF77" s="149">
        <v>2.4199999999999999E-2</v>
      </c>
      <c r="AG77" s="149">
        <v>9.4100000000000003E-2</v>
      </c>
      <c r="AH77" s="149">
        <v>8.8000000000000005E-3</v>
      </c>
      <c r="AI77" s="149">
        <v>0</v>
      </c>
      <c r="AJ77" s="149">
        <v>0.66649999999999998</v>
      </c>
      <c r="AK77" s="149">
        <v>0.66820000000000002</v>
      </c>
      <c r="AL77" s="149">
        <v>0.25690000000000002</v>
      </c>
      <c r="AM77" s="149">
        <v>4.4299999999999999E-2</v>
      </c>
      <c r="AN77" s="149">
        <v>6.1999999999999998E-3</v>
      </c>
      <c r="AO77" s="149">
        <v>0.20039999999999999</v>
      </c>
      <c r="AP77" s="149">
        <v>0</v>
      </c>
      <c r="AQ77" s="150">
        <f t="shared" si="17"/>
        <v>5.1815999999999987</v>
      </c>
      <c r="AR77" s="150">
        <f t="shared" si="18"/>
        <v>5.1815999999999987</v>
      </c>
      <c r="AS77" s="150">
        <f t="shared" si="19"/>
        <v>3.3895999999999997</v>
      </c>
      <c r="AT77" s="151">
        <v>0.1295</v>
      </c>
      <c r="AU77" s="152">
        <f t="shared" si="15"/>
        <v>5.3110999999999988</v>
      </c>
      <c r="AV77" s="131"/>
      <c r="AW77" s="153"/>
      <c r="AX77" s="152"/>
      <c r="AY77" s="131"/>
      <c r="AZ77" s="151">
        <f t="shared" si="28"/>
        <v>8.4699999999999998E-2</v>
      </c>
      <c r="BA77" s="160">
        <f t="shared" si="27"/>
        <v>3.4742999999999995</v>
      </c>
      <c r="BB77" s="131"/>
      <c r="BC77" s="155">
        <f t="shared" si="20"/>
        <v>30963.71</v>
      </c>
      <c r="BD77" s="155">
        <f t="shared" si="21"/>
        <v>371564.52</v>
      </c>
      <c r="BE77" s="156"/>
      <c r="BF77" s="157">
        <v>4.2474000000000007</v>
      </c>
      <c r="BG77" s="157">
        <v>4.2474000000000007</v>
      </c>
      <c r="BH77" s="156"/>
      <c r="BI77" s="158">
        <f t="shared" si="22"/>
        <v>1.2504355605782356</v>
      </c>
      <c r="BJ77" s="158">
        <f t="shared" si="23"/>
        <v>0</v>
      </c>
      <c r="BK77" s="156">
        <v>8.4699999999999998E-2</v>
      </c>
      <c r="BL77" s="161">
        <f t="shared" si="29"/>
        <v>0</v>
      </c>
      <c r="BM77" s="103">
        <f t="shared" si="24"/>
        <v>8686.1170000000002</v>
      </c>
      <c r="BN77" s="103">
        <f t="shared" si="25"/>
        <v>2792.5699999999997</v>
      </c>
      <c r="BO77" s="103">
        <f t="shared" si="26"/>
        <v>11478.687</v>
      </c>
    </row>
    <row r="78" spans="1:67" ht="21" x14ac:dyDescent="0.35">
      <c r="A78" s="142">
        <f>[1]ХАРАКТЕРИСТИКА!A104</f>
        <v>93</v>
      </c>
      <c r="B78" s="142">
        <v>72</v>
      </c>
      <c r="C78" s="143" t="s">
        <v>307</v>
      </c>
      <c r="D78" s="144">
        <v>5</v>
      </c>
      <c r="E78" s="144">
        <v>2</v>
      </c>
      <c r="F78" s="145" t="s">
        <v>308</v>
      </c>
      <c r="G78" s="145" t="s">
        <v>97</v>
      </c>
      <c r="H78" s="146">
        <f t="shared" si="16"/>
        <v>1721.1</v>
      </c>
      <c r="I78" s="147">
        <v>1721.1</v>
      </c>
      <c r="J78" s="147"/>
      <c r="K78" s="147">
        <v>0</v>
      </c>
      <c r="L78" s="148">
        <v>0</v>
      </c>
      <c r="M78" s="147"/>
      <c r="N78" s="103"/>
      <c r="O78" s="149">
        <v>0.14810000000000001</v>
      </c>
      <c r="P78" s="149">
        <v>0.1237</v>
      </c>
      <c r="Q78" s="149">
        <v>0.1855</v>
      </c>
      <c r="R78" s="149">
        <v>4.1700000000000001E-2</v>
      </c>
      <c r="S78" s="149">
        <v>9.4000000000000004E-3</v>
      </c>
      <c r="T78" s="149">
        <v>0.14230000000000001</v>
      </c>
      <c r="U78" s="149">
        <v>4.8099999999999997E-2</v>
      </c>
      <c r="V78" s="149">
        <v>0.3458</v>
      </c>
      <c r="W78" s="149">
        <v>0</v>
      </c>
      <c r="X78" s="149">
        <v>0</v>
      </c>
      <c r="Y78" s="149">
        <v>8.3900000000000002E-2</v>
      </c>
      <c r="Z78" s="149">
        <v>0</v>
      </c>
      <c r="AA78" s="149">
        <v>0.71274999999999999</v>
      </c>
      <c r="AB78" s="149">
        <v>9.6799999999999997E-2</v>
      </c>
      <c r="AC78" s="149">
        <v>0.16159999999999999</v>
      </c>
      <c r="AD78" s="149">
        <v>2.1000000000000001E-2</v>
      </c>
      <c r="AE78" s="149">
        <v>3.8600000000000002E-2</v>
      </c>
      <c r="AF78" s="149">
        <v>2.0500000000000001E-2</v>
      </c>
      <c r="AG78" s="149">
        <v>3.5499999999999997E-2</v>
      </c>
      <c r="AH78" s="149">
        <v>0.01</v>
      </c>
      <c r="AI78" s="149">
        <v>0</v>
      </c>
      <c r="AJ78" s="149">
        <v>1.5074000000000001</v>
      </c>
      <c r="AK78" s="149">
        <v>0.68059999999999998</v>
      </c>
      <c r="AL78" s="149">
        <v>0.68340000000000001</v>
      </c>
      <c r="AM78" s="149">
        <v>4.9599999999999998E-2</v>
      </c>
      <c r="AN78" s="149">
        <v>6.8999999999999999E-3</v>
      </c>
      <c r="AO78" s="149">
        <v>0.104</v>
      </c>
      <c r="AP78" s="149">
        <v>0</v>
      </c>
      <c r="AQ78" s="150">
        <f t="shared" si="17"/>
        <v>5.2571499999999993</v>
      </c>
      <c r="AR78" s="150">
        <f t="shared" si="18"/>
        <v>5.2571499999999993</v>
      </c>
      <c r="AS78" s="150">
        <f t="shared" si="19"/>
        <v>2.2817499999999997</v>
      </c>
      <c r="AT78" s="151">
        <v>0.13139999999999999</v>
      </c>
      <c r="AU78" s="152">
        <f t="shared" si="15"/>
        <v>5.3885499999999995</v>
      </c>
      <c r="AV78" s="131"/>
      <c r="AW78" s="153"/>
      <c r="AX78" s="152"/>
      <c r="AY78" s="131"/>
      <c r="AZ78" s="151">
        <f t="shared" si="28"/>
        <v>5.7000000000000002E-2</v>
      </c>
      <c r="BA78" s="160">
        <f t="shared" si="27"/>
        <v>2.3387499999999997</v>
      </c>
      <c r="BB78" s="131"/>
      <c r="BC78" s="155">
        <f t="shared" si="20"/>
        <v>9274.23</v>
      </c>
      <c r="BD78" s="155">
        <f t="shared" si="21"/>
        <v>111290.76</v>
      </c>
      <c r="BE78" s="156"/>
      <c r="BF78" s="157">
        <v>4.3093000000000004</v>
      </c>
      <c r="BG78" s="157">
        <v>4.3093000000000004</v>
      </c>
      <c r="BH78" s="156"/>
      <c r="BI78" s="158">
        <f t="shared" si="22"/>
        <v>1.2504467082820874</v>
      </c>
      <c r="BJ78" s="158">
        <f t="shared" si="23"/>
        <v>0</v>
      </c>
      <c r="BK78" s="156">
        <v>5.7000000000000002E-2</v>
      </c>
      <c r="BL78" s="161">
        <f t="shared" si="29"/>
        <v>0</v>
      </c>
      <c r="BM78" s="103">
        <f t="shared" si="24"/>
        <v>1226.714025</v>
      </c>
      <c r="BN78" s="103">
        <f t="shared" si="25"/>
        <v>660.90239999999994</v>
      </c>
      <c r="BO78" s="103">
        <f t="shared" si="26"/>
        <v>1887.6164249999999</v>
      </c>
    </row>
    <row r="79" spans="1:67" ht="21" x14ac:dyDescent="0.35">
      <c r="A79" s="142">
        <f>[1]ХАРАКТЕРИСТИКА!A105</f>
        <v>94</v>
      </c>
      <c r="B79" s="142">
        <v>73</v>
      </c>
      <c r="C79" s="143" t="s">
        <v>309</v>
      </c>
      <c r="D79" s="144">
        <v>5</v>
      </c>
      <c r="E79" s="144">
        <v>6</v>
      </c>
      <c r="F79" s="145" t="s">
        <v>310</v>
      </c>
      <c r="G79" s="145" t="s">
        <v>97</v>
      </c>
      <c r="H79" s="146">
        <f t="shared" si="16"/>
        <v>3452.2</v>
      </c>
      <c r="I79" s="147">
        <v>3452.2</v>
      </c>
      <c r="J79" s="147"/>
      <c r="K79" s="147">
        <v>0</v>
      </c>
      <c r="L79" s="148">
        <v>0</v>
      </c>
      <c r="M79" s="147"/>
      <c r="N79" s="103"/>
      <c r="O79" s="149">
        <v>0.1439</v>
      </c>
      <c r="P79" s="149">
        <v>0.1399</v>
      </c>
      <c r="Q79" s="149">
        <v>0.216</v>
      </c>
      <c r="R79" s="149">
        <v>4.2900000000000001E-2</v>
      </c>
      <c r="S79" s="149">
        <v>1.4E-2</v>
      </c>
      <c r="T79" s="149">
        <v>0.32729999999999998</v>
      </c>
      <c r="U79" s="149">
        <v>4.8099999999999997E-2</v>
      </c>
      <c r="V79" s="149">
        <v>0.3458</v>
      </c>
      <c r="W79" s="149">
        <v>0</v>
      </c>
      <c r="X79" s="149">
        <v>0</v>
      </c>
      <c r="Y79" s="149">
        <v>8.3599999999999994E-2</v>
      </c>
      <c r="Z79" s="149">
        <v>0</v>
      </c>
      <c r="AA79" s="149">
        <v>0.84909999999999997</v>
      </c>
      <c r="AB79" s="149">
        <v>9.2799999999999994E-2</v>
      </c>
      <c r="AC79" s="149">
        <v>0.18279999999999999</v>
      </c>
      <c r="AD79" s="149">
        <v>2.3900000000000001E-2</v>
      </c>
      <c r="AE79" s="149">
        <v>4.0399999999999998E-2</v>
      </c>
      <c r="AF79" s="149">
        <v>3.0599999999999999E-2</v>
      </c>
      <c r="AG79" s="149">
        <v>9.1700000000000004E-2</v>
      </c>
      <c r="AH79" s="149">
        <v>1.0800000000000001E-2</v>
      </c>
      <c r="AI79" s="149">
        <v>0</v>
      </c>
      <c r="AJ79" s="149">
        <v>1.2552999999999999</v>
      </c>
      <c r="AK79" s="149">
        <v>0.84309999999999996</v>
      </c>
      <c r="AL79" s="149">
        <v>0.39240000000000003</v>
      </c>
      <c r="AM79" s="149">
        <v>4.99E-2</v>
      </c>
      <c r="AN79" s="149">
        <v>6.8999999999999999E-3</v>
      </c>
      <c r="AO79" s="149">
        <v>0.33400000000000002</v>
      </c>
      <c r="AP79" s="149">
        <v>0</v>
      </c>
      <c r="AQ79" s="150">
        <f t="shared" si="17"/>
        <v>5.5651999999999999</v>
      </c>
      <c r="AR79" s="150">
        <f t="shared" si="18"/>
        <v>5.5651999999999999</v>
      </c>
      <c r="AS79" s="150">
        <f t="shared" si="19"/>
        <v>2.7404000000000002</v>
      </c>
      <c r="AT79" s="151">
        <v>0.1391</v>
      </c>
      <c r="AU79" s="152">
        <f t="shared" si="15"/>
        <v>5.7042999999999999</v>
      </c>
      <c r="AV79" s="131"/>
      <c r="AW79" s="153"/>
      <c r="AX79" s="152"/>
      <c r="AY79" s="131"/>
      <c r="AZ79" s="151">
        <f t="shared" si="28"/>
        <v>6.8500000000000005E-2</v>
      </c>
      <c r="BA79" s="160">
        <f t="shared" si="27"/>
        <v>2.8089000000000004</v>
      </c>
      <c r="BB79" s="131"/>
      <c r="BC79" s="155">
        <f t="shared" si="20"/>
        <v>19692.38</v>
      </c>
      <c r="BD79" s="155">
        <f t="shared" si="21"/>
        <v>236308.56</v>
      </c>
      <c r="BE79" s="156"/>
      <c r="BF79" s="157">
        <v>4.5619999999999994</v>
      </c>
      <c r="BG79" s="157">
        <v>4.5619999999999994</v>
      </c>
      <c r="BH79" s="156"/>
      <c r="BI79" s="158">
        <f t="shared" si="22"/>
        <v>1.2503945637878124</v>
      </c>
      <c r="BJ79" s="158">
        <f t="shared" si="23"/>
        <v>0</v>
      </c>
      <c r="BK79" s="156">
        <v>6.8500000000000005E-2</v>
      </c>
      <c r="BL79" s="161">
        <f t="shared" si="29"/>
        <v>0</v>
      </c>
      <c r="BM79" s="103">
        <f t="shared" si="24"/>
        <v>2931.2630199999999</v>
      </c>
      <c r="BN79" s="103">
        <f t="shared" si="25"/>
        <v>1632.8905999999997</v>
      </c>
      <c r="BO79" s="103">
        <f t="shared" si="26"/>
        <v>4564.1536199999991</v>
      </c>
    </row>
    <row r="80" spans="1:67" ht="21" x14ac:dyDescent="0.35">
      <c r="A80" s="142">
        <f>[1]ХАРАКТЕРИСТИКА!A106</f>
        <v>95</v>
      </c>
      <c r="B80" s="142">
        <v>74</v>
      </c>
      <c r="C80" s="143" t="s">
        <v>311</v>
      </c>
      <c r="D80" s="144">
        <v>5</v>
      </c>
      <c r="E80" s="144">
        <v>4</v>
      </c>
      <c r="F80" s="145" t="s">
        <v>312</v>
      </c>
      <c r="G80" s="145" t="s">
        <v>97</v>
      </c>
      <c r="H80" s="146">
        <f t="shared" si="16"/>
        <v>2759.07</v>
      </c>
      <c r="I80" s="147">
        <v>2576.5700000000002</v>
      </c>
      <c r="J80" s="147"/>
      <c r="K80" s="147">
        <v>0</v>
      </c>
      <c r="L80" s="148">
        <v>182.5</v>
      </c>
      <c r="M80" s="147"/>
      <c r="N80" s="103"/>
      <c r="O80" s="149">
        <v>0.1648</v>
      </c>
      <c r="P80" s="149">
        <v>0.15</v>
      </c>
      <c r="Q80" s="149">
        <v>0.21340000000000001</v>
      </c>
      <c r="R80" s="149">
        <v>4.3700000000000003E-2</v>
      </c>
      <c r="S80" s="149">
        <v>1.17E-2</v>
      </c>
      <c r="T80" s="149">
        <v>0.2122</v>
      </c>
      <c r="U80" s="149">
        <v>4.8099999999999997E-2</v>
      </c>
      <c r="V80" s="149">
        <v>0.3458</v>
      </c>
      <c r="W80" s="149">
        <v>0</v>
      </c>
      <c r="X80" s="149">
        <v>0</v>
      </c>
      <c r="Y80" s="149">
        <v>0.10290000000000001</v>
      </c>
      <c r="Z80" s="149">
        <v>0</v>
      </c>
      <c r="AA80" s="149">
        <v>1.2952000000000001</v>
      </c>
      <c r="AB80" s="149">
        <v>0.1065</v>
      </c>
      <c r="AC80" s="149">
        <v>0.19589999999999999</v>
      </c>
      <c r="AD80" s="149">
        <v>2.29E-2</v>
      </c>
      <c r="AE80" s="149">
        <v>4.8500000000000001E-2</v>
      </c>
      <c r="AF80" s="149">
        <v>2.5499999999999998E-2</v>
      </c>
      <c r="AG80" s="149">
        <v>5.8000000000000003E-2</v>
      </c>
      <c r="AH80" s="149">
        <v>8.6999999999999994E-3</v>
      </c>
      <c r="AI80" s="149">
        <v>0</v>
      </c>
      <c r="AJ80" s="149">
        <v>0.74780000000000002</v>
      </c>
      <c r="AK80" s="149">
        <v>0.72919999999999996</v>
      </c>
      <c r="AL80" s="149">
        <v>0.40350000000000003</v>
      </c>
      <c r="AM80" s="149">
        <v>4.0599999999999997E-2</v>
      </c>
      <c r="AN80" s="149">
        <v>5.5999999999999999E-3</v>
      </c>
      <c r="AO80" s="149">
        <v>0.20169999999999999</v>
      </c>
      <c r="AP80" s="149">
        <v>0</v>
      </c>
      <c r="AQ80" s="150">
        <f t="shared" si="17"/>
        <v>5.1822000000000008</v>
      </c>
      <c r="AR80" s="150">
        <f t="shared" si="18"/>
        <v>5.1822000000000008</v>
      </c>
      <c r="AS80" s="150">
        <f t="shared" si="19"/>
        <v>3.1000000000000005</v>
      </c>
      <c r="AT80" s="151">
        <v>0.12959999999999999</v>
      </c>
      <c r="AU80" s="152">
        <f t="shared" si="15"/>
        <v>5.3118000000000007</v>
      </c>
      <c r="AV80" s="131"/>
      <c r="AW80" s="153"/>
      <c r="AX80" s="152"/>
      <c r="AY80" s="131"/>
      <c r="AZ80" s="151">
        <f t="shared" si="28"/>
        <v>7.7499999999999999E-2</v>
      </c>
      <c r="BA80" s="160">
        <f t="shared" si="27"/>
        <v>3.1775000000000007</v>
      </c>
      <c r="BB80" s="131"/>
      <c r="BC80" s="155">
        <f t="shared" si="20"/>
        <v>14266.12</v>
      </c>
      <c r="BD80" s="155">
        <f t="shared" si="21"/>
        <v>171193.44</v>
      </c>
      <c r="BE80" s="156"/>
      <c r="BF80" s="157">
        <v>4.2480000000000002</v>
      </c>
      <c r="BG80" s="157">
        <v>4.2480000000000002</v>
      </c>
      <c r="BH80" s="156"/>
      <c r="BI80" s="158">
        <f t="shared" si="22"/>
        <v>1.2504237288135593</v>
      </c>
      <c r="BJ80" s="158">
        <f t="shared" si="23"/>
        <v>0</v>
      </c>
      <c r="BK80" s="156">
        <v>7.7499999999999999E-2</v>
      </c>
      <c r="BL80" s="161">
        <f t="shared" si="29"/>
        <v>0</v>
      </c>
      <c r="BM80" s="103">
        <f t="shared" si="24"/>
        <v>3573.5474640000007</v>
      </c>
      <c r="BN80" s="103">
        <f t="shared" si="25"/>
        <v>1285.7266199999999</v>
      </c>
      <c r="BO80" s="103">
        <f t="shared" si="26"/>
        <v>4859.2740840000006</v>
      </c>
    </row>
    <row r="81" spans="1:67" ht="21" x14ac:dyDescent="0.35">
      <c r="A81" s="142">
        <f>[1]ХАРАКТЕРИСТИКА!A109</f>
        <v>98</v>
      </c>
      <c r="B81" s="142">
        <v>75</v>
      </c>
      <c r="C81" s="143" t="s">
        <v>313</v>
      </c>
      <c r="D81" s="144">
        <v>5</v>
      </c>
      <c r="E81" s="144">
        <v>8</v>
      </c>
      <c r="F81" s="145" t="s">
        <v>314</v>
      </c>
      <c r="G81" s="145" t="s">
        <v>97</v>
      </c>
      <c r="H81" s="146">
        <f t="shared" si="16"/>
        <v>6737.4</v>
      </c>
      <c r="I81" s="147">
        <v>6733.4</v>
      </c>
      <c r="J81" s="147"/>
      <c r="K81" s="147">
        <v>0</v>
      </c>
      <c r="L81" s="148">
        <v>4</v>
      </c>
      <c r="M81" s="147"/>
      <c r="N81" s="103"/>
      <c r="O81" s="149">
        <v>0.20730000000000001</v>
      </c>
      <c r="P81" s="149">
        <v>0.17760000000000001</v>
      </c>
      <c r="Q81" s="149">
        <v>0.22270000000000001</v>
      </c>
      <c r="R81" s="149">
        <v>0</v>
      </c>
      <c r="S81" s="149">
        <v>1.34E-2</v>
      </c>
      <c r="T81" s="149">
        <v>0.31340000000000001</v>
      </c>
      <c r="U81" s="149">
        <v>4.8099999999999997E-2</v>
      </c>
      <c r="V81" s="149">
        <v>0.33839999999999998</v>
      </c>
      <c r="W81" s="149">
        <v>0</v>
      </c>
      <c r="X81" s="149">
        <v>0</v>
      </c>
      <c r="Y81" s="149">
        <v>0.29139999999999999</v>
      </c>
      <c r="Z81" s="149">
        <v>0</v>
      </c>
      <c r="AA81" s="149">
        <v>1.1324000000000001</v>
      </c>
      <c r="AB81" s="149">
        <v>0.14419999999999999</v>
      </c>
      <c r="AC81" s="149">
        <v>0.2319</v>
      </c>
      <c r="AD81" s="149">
        <v>2.4400000000000002E-2</v>
      </c>
      <c r="AE81" s="149">
        <v>0</v>
      </c>
      <c r="AF81" s="149">
        <v>2.92E-2</v>
      </c>
      <c r="AG81" s="149">
        <v>9.7000000000000003E-2</v>
      </c>
      <c r="AH81" s="149">
        <v>9.2999999999999992E-3</v>
      </c>
      <c r="AI81" s="149">
        <v>0</v>
      </c>
      <c r="AJ81" s="149">
        <v>0.92720000000000002</v>
      </c>
      <c r="AK81" s="149">
        <v>0.56569999999999998</v>
      </c>
      <c r="AL81" s="149">
        <v>0.35899999999999999</v>
      </c>
      <c r="AM81" s="149">
        <v>3.8399999999999997E-2</v>
      </c>
      <c r="AN81" s="149">
        <v>5.3E-3</v>
      </c>
      <c r="AO81" s="149">
        <v>0.223</v>
      </c>
      <c r="AP81" s="149">
        <v>0</v>
      </c>
      <c r="AQ81" s="150">
        <f t="shared" si="17"/>
        <v>5.3993000000000002</v>
      </c>
      <c r="AR81" s="150">
        <f t="shared" si="18"/>
        <v>5.3993000000000002</v>
      </c>
      <c r="AS81" s="150">
        <f t="shared" si="19"/>
        <v>3.3244000000000002</v>
      </c>
      <c r="AT81" s="151">
        <v>0.13500000000000001</v>
      </c>
      <c r="AU81" s="152">
        <f t="shared" si="15"/>
        <v>5.5343</v>
      </c>
      <c r="AV81" s="131"/>
      <c r="AW81" s="153"/>
      <c r="AX81" s="152"/>
      <c r="AY81" s="131"/>
      <c r="AZ81" s="151">
        <f t="shared" si="28"/>
        <v>8.3099999999999993E-2</v>
      </c>
      <c r="BA81" s="160">
        <f t="shared" si="27"/>
        <v>3.4075000000000002</v>
      </c>
      <c r="BB81" s="131"/>
      <c r="BC81" s="155">
        <f t="shared" si="20"/>
        <v>37278.29</v>
      </c>
      <c r="BD81" s="155">
        <f t="shared" si="21"/>
        <v>447339.48</v>
      </c>
      <c r="BE81" s="156"/>
      <c r="BF81" s="157">
        <v>4.4260999999999999</v>
      </c>
      <c r="BG81" s="157">
        <v>4.4260999999999999</v>
      </c>
      <c r="BH81" s="156"/>
      <c r="BI81" s="158">
        <f t="shared" si="22"/>
        <v>1.2503784369987121</v>
      </c>
      <c r="BJ81" s="158">
        <f t="shared" si="23"/>
        <v>0</v>
      </c>
      <c r="BK81" s="156">
        <v>8.3099999999999993E-2</v>
      </c>
      <c r="BL81" s="161">
        <f t="shared" si="29"/>
        <v>0</v>
      </c>
      <c r="BM81" s="103">
        <f t="shared" si="24"/>
        <v>7629.4317600000004</v>
      </c>
      <c r="BN81" s="103">
        <f t="shared" si="25"/>
        <v>3611.2463999999991</v>
      </c>
      <c r="BO81" s="103">
        <f t="shared" si="26"/>
        <v>11240.678159999999</v>
      </c>
    </row>
    <row r="82" spans="1:67" ht="21" x14ac:dyDescent="0.35">
      <c r="A82" s="142">
        <f>[1]ХАРАКТЕРИСТИКА!A110</f>
        <v>99</v>
      </c>
      <c r="B82" s="142">
        <v>76</v>
      </c>
      <c r="C82" s="143" t="s">
        <v>315</v>
      </c>
      <c r="D82" s="144">
        <v>5</v>
      </c>
      <c r="E82" s="144">
        <v>5</v>
      </c>
      <c r="F82" s="145" t="s">
        <v>316</v>
      </c>
      <c r="G82" s="145" t="s">
        <v>97</v>
      </c>
      <c r="H82" s="146">
        <f t="shared" si="16"/>
        <v>4746.57</v>
      </c>
      <c r="I82" s="147">
        <v>4746.57</v>
      </c>
      <c r="J82" s="147"/>
      <c r="K82" s="147">
        <v>0</v>
      </c>
      <c r="L82" s="148">
        <v>0</v>
      </c>
      <c r="M82" s="147"/>
      <c r="N82" s="103"/>
      <c r="O82" s="149">
        <v>0.16109999999999999</v>
      </c>
      <c r="P82" s="149">
        <v>0.16109999999999999</v>
      </c>
      <c r="Q82" s="149">
        <v>0.21959999999999999</v>
      </c>
      <c r="R82" s="149">
        <v>0</v>
      </c>
      <c r="S82" s="149">
        <v>6.3E-3</v>
      </c>
      <c r="T82" s="149">
        <v>0.251</v>
      </c>
      <c r="U82" s="149">
        <v>4.8099999999999997E-2</v>
      </c>
      <c r="V82" s="149">
        <v>0.33839999999999998</v>
      </c>
      <c r="W82" s="149">
        <v>0</v>
      </c>
      <c r="X82" s="149">
        <v>0</v>
      </c>
      <c r="Y82" s="149">
        <v>0.45619999999999999</v>
      </c>
      <c r="Z82" s="149">
        <v>0</v>
      </c>
      <c r="AA82" s="149">
        <v>1.2679</v>
      </c>
      <c r="AB82" s="149">
        <v>0.10730000000000001</v>
      </c>
      <c r="AC82" s="149">
        <v>0.2104</v>
      </c>
      <c r="AD82" s="149">
        <v>2.5000000000000001E-2</v>
      </c>
      <c r="AE82" s="149">
        <v>0</v>
      </c>
      <c r="AF82" s="149">
        <v>1.38E-2</v>
      </c>
      <c r="AG82" s="149">
        <v>2.6499999999999999E-2</v>
      </c>
      <c r="AH82" s="149">
        <v>1.7000000000000001E-2</v>
      </c>
      <c r="AI82" s="149">
        <v>0</v>
      </c>
      <c r="AJ82" s="149">
        <v>1.4034</v>
      </c>
      <c r="AK82" s="149">
        <v>0.91110000000000002</v>
      </c>
      <c r="AL82" s="149">
        <v>0.30109999999999998</v>
      </c>
      <c r="AM82" s="149">
        <v>3.9899999999999998E-2</v>
      </c>
      <c r="AN82" s="149">
        <v>5.4999999999999997E-3</v>
      </c>
      <c r="AO82" s="149">
        <v>0.69140000000000001</v>
      </c>
      <c r="AP82" s="149">
        <v>0</v>
      </c>
      <c r="AQ82" s="150">
        <f t="shared" si="17"/>
        <v>6.6620999999999988</v>
      </c>
      <c r="AR82" s="150">
        <f t="shared" si="18"/>
        <v>6.6620999999999988</v>
      </c>
      <c r="AS82" s="150">
        <f t="shared" si="19"/>
        <v>3.3550999999999993</v>
      </c>
      <c r="AT82" s="151">
        <v>0.1666</v>
      </c>
      <c r="AU82" s="152">
        <f t="shared" si="15"/>
        <v>6.8286999999999987</v>
      </c>
      <c r="AV82" s="131"/>
      <c r="AW82" s="153"/>
      <c r="AX82" s="152"/>
      <c r="AY82" s="131"/>
      <c r="AZ82" s="151">
        <f t="shared" si="28"/>
        <v>8.3900000000000002E-2</v>
      </c>
      <c r="BA82" s="160">
        <f t="shared" si="27"/>
        <v>3.4389999999999992</v>
      </c>
      <c r="BB82" s="131"/>
      <c r="BC82" s="155">
        <f t="shared" si="20"/>
        <v>32412.9</v>
      </c>
      <c r="BD82" s="155">
        <f t="shared" si="21"/>
        <v>388954.80000000005</v>
      </c>
      <c r="BE82" s="156"/>
      <c r="BF82" s="157">
        <v>5.4621999999999993</v>
      </c>
      <c r="BG82" s="157">
        <v>5.4621999999999993</v>
      </c>
      <c r="BH82" s="156"/>
      <c r="BI82" s="158">
        <f t="shared" si="22"/>
        <v>1.2501739225952913</v>
      </c>
      <c r="BJ82" s="158">
        <f t="shared" si="23"/>
        <v>0</v>
      </c>
      <c r="BK82" s="156">
        <v>8.3900000000000002E-2</v>
      </c>
      <c r="BL82" s="161">
        <f t="shared" si="29"/>
        <v>0</v>
      </c>
      <c r="BM82" s="103">
        <f t="shared" si="24"/>
        <v>6018.1761029999998</v>
      </c>
      <c r="BN82" s="103">
        <f t="shared" si="25"/>
        <v>1898.6279999999999</v>
      </c>
      <c r="BO82" s="103">
        <f t="shared" si="26"/>
        <v>7916.8041029999995</v>
      </c>
    </row>
    <row r="83" spans="1:67" ht="21" x14ac:dyDescent="0.35">
      <c r="A83" s="142">
        <f>[1]ХАРАКТЕРИСТИКА!A111</f>
        <v>100</v>
      </c>
      <c r="B83" s="142">
        <v>77</v>
      </c>
      <c r="C83" s="143" t="s">
        <v>317</v>
      </c>
      <c r="D83" s="144">
        <v>5</v>
      </c>
      <c r="E83" s="144">
        <v>4</v>
      </c>
      <c r="F83" s="145" t="s">
        <v>318</v>
      </c>
      <c r="G83" s="145" t="s">
        <v>97</v>
      </c>
      <c r="H83" s="146">
        <f t="shared" si="16"/>
        <v>2882.8</v>
      </c>
      <c r="I83" s="147">
        <v>2882.8</v>
      </c>
      <c r="J83" s="147"/>
      <c r="K83" s="147">
        <v>0</v>
      </c>
      <c r="L83" s="148">
        <v>0</v>
      </c>
      <c r="M83" s="147"/>
      <c r="N83" s="103"/>
      <c r="O83" s="149">
        <v>0.15640000000000001</v>
      </c>
      <c r="P83" s="149">
        <v>0.14360000000000001</v>
      </c>
      <c r="Q83" s="149">
        <v>0.215</v>
      </c>
      <c r="R83" s="149">
        <v>4.41E-2</v>
      </c>
      <c r="S83" s="149">
        <v>1.04E-2</v>
      </c>
      <c r="T83" s="149">
        <v>0.20760000000000001</v>
      </c>
      <c r="U83" s="149">
        <v>4.8099999999999997E-2</v>
      </c>
      <c r="V83" s="149">
        <v>0.3458</v>
      </c>
      <c r="W83" s="149">
        <v>0</v>
      </c>
      <c r="X83" s="149">
        <v>0</v>
      </c>
      <c r="Y83" s="149">
        <v>0.1002</v>
      </c>
      <c r="Z83" s="149">
        <v>0</v>
      </c>
      <c r="AA83" s="149">
        <v>1.0638999999999998</v>
      </c>
      <c r="AB83" s="149">
        <v>0.1017</v>
      </c>
      <c r="AC83" s="149">
        <v>0.1875</v>
      </c>
      <c r="AD83" s="149">
        <v>2.3099999999999999E-2</v>
      </c>
      <c r="AE83" s="149">
        <v>5.0999999999999997E-2</v>
      </c>
      <c r="AF83" s="149">
        <v>2.2700000000000001E-2</v>
      </c>
      <c r="AG83" s="149">
        <v>5.7299999999999997E-2</v>
      </c>
      <c r="AH83" s="149">
        <v>8.8000000000000005E-3</v>
      </c>
      <c r="AI83" s="149">
        <v>0</v>
      </c>
      <c r="AJ83" s="149">
        <v>1.3466</v>
      </c>
      <c r="AK83" s="149">
        <v>0.75880000000000003</v>
      </c>
      <c r="AL83" s="149">
        <v>0.2994</v>
      </c>
      <c r="AM83" s="149">
        <v>4.2500000000000003E-2</v>
      </c>
      <c r="AN83" s="149">
        <v>5.8999999999999999E-3</v>
      </c>
      <c r="AO83" s="149">
        <v>0.13619999999999999</v>
      </c>
      <c r="AP83" s="149">
        <v>0</v>
      </c>
      <c r="AQ83" s="150">
        <f t="shared" si="17"/>
        <v>5.3765999999999998</v>
      </c>
      <c r="AR83" s="150">
        <f t="shared" si="18"/>
        <v>5.3765999999999998</v>
      </c>
      <c r="AS83" s="150">
        <f t="shared" si="19"/>
        <v>2.8355999999999999</v>
      </c>
      <c r="AT83" s="151">
        <v>0.13439999999999999</v>
      </c>
      <c r="AU83" s="152">
        <f t="shared" si="15"/>
        <v>5.5110000000000001</v>
      </c>
      <c r="AV83" s="131"/>
      <c r="AW83" s="153"/>
      <c r="AX83" s="152"/>
      <c r="AY83" s="131"/>
      <c r="AZ83" s="151">
        <f t="shared" si="28"/>
        <v>7.0900000000000005E-2</v>
      </c>
      <c r="BA83" s="160">
        <f t="shared" si="27"/>
        <v>2.9064999999999999</v>
      </c>
      <c r="BB83" s="131"/>
      <c r="BC83" s="155">
        <f t="shared" si="20"/>
        <v>15887.11</v>
      </c>
      <c r="BD83" s="155">
        <f t="shared" si="21"/>
        <v>190645.32</v>
      </c>
      <c r="BE83" s="156"/>
      <c r="BF83" s="157">
        <v>4.4079000000000006</v>
      </c>
      <c r="BG83" s="157">
        <v>4.4079000000000006</v>
      </c>
      <c r="BH83" s="156"/>
      <c r="BI83" s="158">
        <f t="shared" si="22"/>
        <v>1.2502552235758524</v>
      </c>
      <c r="BJ83" s="158">
        <f t="shared" si="23"/>
        <v>0</v>
      </c>
      <c r="BK83" s="156">
        <v>7.0900000000000005E-2</v>
      </c>
      <c r="BL83" s="161">
        <f t="shared" si="29"/>
        <v>0</v>
      </c>
      <c r="BM83" s="103">
        <f t="shared" si="24"/>
        <v>3067.0109199999997</v>
      </c>
      <c r="BN83" s="103">
        <f t="shared" si="25"/>
        <v>1303.3138800000002</v>
      </c>
      <c r="BO83" s="103">
        <f t="shared" si="26"/>
        <v>4370.3248000000003</v>
      </c>
    </row>
    <row r="84" spans="1:67" ht="21" x14ac:dyDescent="0.35">
      <c r="A84" s="142">
        <f>[1]ХАРАКТЕРИСТИКА!A112</f>
        <v>101</v>
      </c>
      <c r="B84" s="142">
        <v>78</v>
      </c>
      <c r="C84" s="143" t="s">
        <v>319</v>
      </c>
      <c r="D84" s="144">
        <v>5</v>
      </c>
      <c r="E84" s="144">
        <v>6</v>
      </c>
      <c r="F84" s="145" t="s">
        <v>320</v>
      </c>
      <c r="G84" s="145" t="s">
        <v>97</v>
      </c>
      <c r="H84" s="146">
        <f t="shared" si="16"/>
        <v>4475.84</v>
      </c>
      <c r="I84" s="147">
        <v>4475.84</v>
      </c>
      <c r="J84" s="147"/>
      <c r="K84" s="147">
        <v>0</v>
      </c>
      <c r="L84" s="148">
        <v>0</v>
      </c>
      <c r="M84" s="147"/>
      <c r="N84" s="103"/>
      <c r="O84" s="149">
        <v>0.1489</v>
      </c>
      <c r="P84" s="149">
        <v>0.13739999999999999</v>
      </c>
      <c r="Q84" s="149">
        <v>0.21740000000000001</v>
      </c>
      <c r="R84" s="149">
        <v>0</v>
      </c>
      <c r="S84" s="149">
        <v>1.17E-2</v>
      </c>
      <c r="T84" s="149">
        <v>0.25219999999999998</v>
      </c>
      <c r="U84" s="149">
        <v>4.8099999999999997E-2</v>
      </c>
      <c r="V84" s="149">
        <v>0.33839999999999998</v>
      </c>
      <c r="W84" s="149">
        <v>0</v>
      </c>
      <c r="X84" s="149">
        <v>0</v>
      </c>
      <c r="Y84" s="149">
        <v>0.15479999999999999</v>
      </c>
      <c r="Z84" s="149">
        <v>0</v>
      </c>
      <c r="AA84" s="149">
        <v>1.4928000000000001</v>
      </c>
      <c r="AB84" s="149">
        <v>9.6500000000000002E-2</v>
      </c>
      <c r="AC84" s="149">
        <v>0.1794</v>
      </c>
      <c r="AD84" s="149">
        <v>2.3800000000000002E-2</v>
      </c>
      <c r="AE84" s="149">
        <v>0</v>
      </c>
      <c r="AF84" s="149">
        <v>2.5600000000000001E-2</v>
      </c>
      <c r="AG84" s="149">
        <v>7.1900000000000006E-2</v>
      </c>
      <c r="AH84" s="149">
        <v>8.5000000000000006E-3</v>
      </c>
      <c r="AI84" s="149">
        <v>0</v>
      </c>
      <c r="AJ84" s="149">
        <v>1.4658</v>
      </c>
      <c r="AK84" s="149">
        <v>0.6321</v>
      </c>
      <c r="AL84" s="149">
        <v>0.36099999999999999</v>
      </c>
      <c r="AM84" s="149">
        <v>3.7999999999999999E-2</v>
      </c>
      <c r="AN84" s="149">
        <v>5.3E-3</v>
      </c>
      <c r="AO84" s="149">
        <v>0.15049999999999999</v>
      </c>
      <c r="AP84" s="149">
        <v>0</v>
      </c>
      <c r="AQ84" s="150">
        <f t="shared" si="17"/>
        <v>5.860100000000001</v>
      </c>
      <c r="AR84" s="150">
        <f t="shared" si="18"/>
        <v>5.860100000000001</v>
      </c>
      <c r="AS84" s="150">
        <f t="shared" si="19"/>
        <v>3.2507000000000001</v>
      </c>
      <c r="AT84" s="151">
        <v>0.14649999999999999</v>
      </c>
      <c r="AU84" s="152">
        <f t="shared" si="15"/>
        <v>6.0066000000000006</v>
      </c>
      <c r="AV84" s="131"/>
      <c r="AW84" s="153"/>
      <c r="AX84" s="152"/>
      <c r="AY84" s="131"/>
      <c r="AZ84" s="151">
        <f t="shared" si="28"/>
        <v>8.1299999999999997E-2</v>
      </c>
      <c r="BA84" s="160">
        <f t="shared" si="27"/>
        <v>3.3320000000000003</v>
      </c>
      <c r="BB84" s="131"/>
      <c r="BC84" s="155">
        <f t="shared" si="20"/>
        <v>26884.58</v>
      </c>
      <c r="BD84" s="155">
        <f t="shared" si="21"/>
        <v>322614.96000000002</v>
      </c>
      <c r="BE84" s="156"/>
      <c r="BF84" s="157">
        <v>4.8052999999999999</v>
      </c>
      <c r="BG84" s="157">
        <v>4.8052999999999999</v>
      </c>
      <c r="BH84" s="156"/>
      <c r="BI84" s="158">
        <f t="shared" si="22"/>
        <v>1.249994797411192</v>
      </c>
      <c r="BJ84" s="158">
        <f t="shared" si="23"/>
        <v>0</v>
      </c>
      <c r="BK84" s="156">
        <v>8.1299999999999997E-2</v>
      </c>
      <c r="BL84" s="161">
        <f t="shared" si="29"/>
        <v>0</v>
      </c>
      <c r="BM84" s="103">
        <f t="shared" si="24"/>
        <v>6681.5339520000007</v>
      </c>
      <c r="BN84" s="103">
        <f t="shared" si="25"/>
        <v>1815.8482880000004</v>
      </c>
      <c r="BO84" s="103">
        <f t="shared" si="26"/>
        <v>8497.3822400000008</v>
      </c>
    </row>
    <row r="85" spans="1:67" ht="21" x14ac:dyDescent="0.35">
      <c r="A85" s="142">
        <f>[1]ХАРАКТЕРИСТИКА!A113</f>
        <v>102</v>
      </c>
      <c r="B85" s="142">
        <v>79</v>
      </c>
      <c r="C85" s="143" t="s">
        <v>321</v>
      </c>
      <c r="D85" s="144">
        <v>5</v>
      </c>
      <c r="E85" s="144">
        <v>4</v>
      </c>
      <c r="F85" s="145" t="s">
        <v>322</v>
      </c>
      <c r="G85" s="145" t="s">
        <v>97</v>
      </c>
      <c r="H85" s="146">
        <f t="shared" si="16"/>
        <v>2734.3</v>
      </c>
      <c r="I85" s="147">
        <v>2672.6000000000004</v>
      </c>
      <c r="J85" s="147"/>
      <c r="K85" s="147">
        <v>0</v>
      </c>
      <c r="L85" s="148">
        <v>61.7</v>
      </c>
      <c r="M85" s="147"/>
      <c r="N85" s="103"/>
      <c r="O85" s="149">
        <v>0.16450000000000001</v>
      </c>
      <c r="P85" s="149">
        <v>0.1701</v>
      </c>
      <c r="Q85" s="149">
        <v>0.21360000000000001</v>
      </c>
      <c r="R85" s="149">
        <v>4.36E-2</v>
      </c>
      <c r="S85" s="149">
        <v>1.15E-2</v>
      </c>
      <c r="T85" s="149">
        <v>0.21160000000000001</v>
      </c>
      <c r="U85" s="149">
        <v>4.8099999999999997E-2</v>
      </c>
      <c r="V85" s="149">
        <v>0.3458</v>
      </c>
      <c r="W85" s="149">
        <v>0</v>
      </c>
      <c r="X85" s="149">
        <v>0</v>
      </c>
      <c r="Y85" s="149">
        <v>0.1056</v>
      </c>
      <c r="Z85" s="149">
        <v>0</v>
      </c>
      <c r="AA85" s="149">
        <v>1.3179999999999998</v>
      </c>
      <c r="AB85" s="149">
        <v>0.10829999999999999</v>
      </c>
      <c r="AC85" s="149">
        <v>0.22209999999999999</v>
      </c>
      <c r="AD85" s="149">
        <v>2.2800000000000001E-2</v>
      </c>
      <c r="AE85" s="149">
        <v>4.8099999999999997E-2</v>
      </c>
      <c r="AF85" s="149">
        <v>2.52E-2</v>
      </c>
      <c r="AG85" s="149">
        <v>6.0400000000000002E-2</v>
      </c>
      <c r="AH85" s="149">
        <v>9.2999999999999992E-3</v>
      </c>
      <c r="AI85" s="149">
        <v>0</v>
      </c>
      <c r="AJ85" s="149">
        <v>0.9325</v>
      </c>
      <c r="AK85" s="149">
        <v>0.69879999999999998</v>
      </c>
      <c r="AL85" s="149">
        <v>0.38</v>
      </c>
      <c r="AM85" s="149">
        <v>4.48E-2</v>
      </c>
      <c r="AN85" s="149">
        <v>6.1999999999999998E-3</v>
      </c>
      <c r="AO85" s="149">
        <v>0.24199999999999999</v>
      </c>
      <c r="AP85" s="149">
        <v>0</v>
      </c>
      <c r="AQ85" s="150">
        <f t="shared" si="17"/>
        <v>5.4329000000000001</v>
      </c>
      <c r="AR85" s="150">
        <f t="shared" si="18"/>
        <v>5.4329000000000001</v>
      </c>
      <c r="AS85" s="150">
        <f t="shared" si="19"/>
        <v>3.1795999999999998</v>
      </c>
      <c r="AT85" s="151">
        <v>0.1358</v>
      </c>
      <c r="AU85" s="152">
        <f t="shared" si="15"/>
        <v>5.5686999999999998</v>
      </c>
      <c r="AV85" s="131"/>
      <c r="AW85" s="153"/>
      <c r="AX85" s="152"/>
      <c r="AY85" s="131"/>
      <c r="AZ85" s="151">
        <f t="shared" si="28"/>
        <v>7.9500000000000001E-2</v>
      </c>
      <c r="BA85" s="160">
        <f t="shared" si="27"/>
        <v>3.2590999999999997</v>
      </c>
      <c r="BB85" s="131"/>
      <c r="BC85" s="155">
        <f t="shared" si="20"/>
        <v>15083.99</v>
      </c>
      <c r="BD85" s="155">
        <f t="shared" si="21"/>
        <v>181007.88</v>
      </c>
      <c r="BE85" s="156"/>
      <c r="BF85" s="157">
        <v>4.4540000000000006</v>
      </c>
      <c r="BG85" s="157">
        <v>4.4540000000000006</v>
      </c>
      <c r="BH85" s="156"/>
      <c r="BI85" s="158">
        <f t="shared" si="22"/>
        <v>1.2502694207453973</v>
      </c>
      <c r="BJ85" s="158">
        <f t="shared" si="23"/>
        <v>0</v>
      </c>
      <c r="BK85" s="156">
        <v>7.9500000000000001E-2</v>
      </c>
      <c r="BL85" s="161">
        <f t="shared" si="29"/>
        <v>0</v>
      </c>
      <c r="BM85" s="103">
        <f t="shared" si="24"/>
        <v>3603.8073999999997</v>
      </c>
      <c r="BN85" s="103">
        <f t="shared" si="25"/>
        <v>1356.7596599999999</v>
      </c>
      <c r="BO85" s="103">
        <f t="shared" si="26"/>
        <v>4960.5670599999994</v>
      </c>
    </row>
    <row r="86" spans="1:67" ht="21" x14ac:dyDescent="0.35">
      <c r="A86" s="142">
        <f>[1]ХАРАКТЕРИСТИКА!A114</f>
        <v>103</v>
      </c>
      <c r="B86" s="142">
        <v>80</v>
      </c>
      <c r="C86" s="143" t="s">
        <v>323</v>
      </c>
      <c r="D86" s="144">
        <v>5</v>
      </c>
      <c r="E86" s="144">
        <v>4</v>
      </c>
      <c r="F86" s="145" t="s">
        <v>324</v>
      </c>
      <c r="G86" s="145" t="s">
        <v>97</v>
      </c>
      <c r="H86" s="146">
        <f t="shared" si="16"/>
        <v>2779.4</v>
      </c>
      <c r="I86" s="147">
        <v>2779.4</v>
      </c>
      <c r="J86" s="147"/>
      <c r="K86" s="147">
        <v>0</v>
      </c>
      <c r="L86" s="148">
        <v>0</v>
      </c>
      <c r="M86" s="147"/>
      <c r="N86" s="103"/>
      <c r="O86" s="149">
        <v>0.16220000000000001</v>
      </c>
      <c r="P86" s="149">
        <v>0.1489</v>
      </c>
      <c r="Q86" s="149">
        <v>0.2135</v>
      </c>
      <c r="R86" s="149">
        <v>4.3700000000000003E-2</v>
      </c>
      <c r="S86" s="149">
        <v>1.0800000000000001E-2</v>
      </c>
      <c r="T86" s="149">
        <v>0.21529999999999999</v>
      </c>
      <c r="U86" s="149">
        <v>4.8099999999999997E-2</v>
      </c>
      <c r="V86" s="149">
        <v>0.3458</v>
      </c>
      <c r="W86" s="149">
        <v>0</v>
      </c>
      <c r="X86" s="149">
        <v>0</v>
      </c>
      <c r="Y86" s="149">
        <v>0.10390000000000001</v>
      </c>
      <c r="Z86" s="149">
        <v>0</v>
      </c>
      <c r="AA86" s="149">
        <v>0.92349999999999999</v>
      </c>
      <c r="AB86" s="149">
        <v>0.1055</v>
      </c>
      <c r="AC86" s="149">
        <v>0.19439999999999999</v>
      </c>
      <c r="AD86" s="149">
        <v>2.3E-2</v>
      </c>
      <c r="AE86" s="149">
        <v>4.82E-2</v>
      </c>
      <c r="AF86" s="149">
        <v>2.3599999999999999E-2</v>
      </c>
      <c r="AG86" s="149">
        <v>5.9400000000000001E-2</v>
      </c>
      <c r="AH86" s="149">
        <v>9.1000000000000004E-3</v>
      </c>
      <c r="AI86" s="149">
        <v>0</v>
      </c>
      <c r="AJ86" s="149">
        <v>1.3552999999999999</v>
      </c>
      <c r="AK86" s="149">
        <v>0.68220000000000003</v>
      </c>
      <c r="AL86" s="149">
        <v>0.39340000000000003</v>
      </c>
      <c r="AM86" s="149">
        <v>4.4200000000000003E-2</v>
      </c>
      <c r="AN86" s="149">
        <v>6.1000000000000004E-3</v>
      </c>
      <c r="AO86" s="149">
        <v>0.29360000000000003</v>
      </c>
      <c r="AP86" s="149">
        <v>0</v>
      </c>
      <c r="AQ86" s="150">
        <f t="shared" si="17"/>
        <v>5.4536999999999995</v>
      </c>
      <c r="AR86" s="150">
        <f t="shared" si="18"/>
        <v>5.4536999999999995</v>
      </c>
      <c r="AS86" s="150">
        <f t="shared" si="19"/>
        <v>2.7292000000000005</v>
      </c>
      <c r="AT86" s="151">
        <v>0.1363</v>
      </c>
      <c r="AU86" s="152">
        <f t="shared" si="15"/>
        <v>5.59</v>
      </c>
      <c r="AV86" s="131"/>
      <c r="AW86" s="153"/>
      <c r="AX86" s="152"/>
      <c r="AY86" s="131"/>
      <c r="AZ86" s="151">
        <f t="shared" si="28"/>
        <v>6.8199999999999997E-2</v>
      </c>
      <c r="BA86" s="160">
        <f t="shared" si="27"/>
        <v>2.7974000000000006</v>
      </c>
      <c r="BB86" s="131"/>
      <c r="BC86" s="155">
        <f t="shared" si="20"/>
        <v>15536.85</v>
      </c>
      <c r="BD86" s="155">
        <f t="shared" si="21"/>
        <v>186442.2</v>
      </c>
      <c r="BE86" s="156"/>
      <c r="BF86" s="157">
        <v>4.4708000000000006</v>
      </c>
      <c r="BG86" s="157">
        <v>4.4708000000000006</v>
      </c>
      <c r="BH86" s="156"/>
      <c r="BI86" s="158">
        <f t="shared" si="22"/>
        <v>1.2503355104231904</v>
      </c>
      <c r="BJ86" s="158">
        <f t="shared" si="23"/>
        <v>0</v>
      </c>
      <c r="BK86" s="156">
        <v>6.8199999999999997E-2</v>
      </c>
      <c r="BL86" s="161">
        <f t="shared" si="29"/>
        <v>0</v>
      </c>
      <c r="BM86" s="103">
        <f t="shared" si="24"/>
        <v>2566.7759000000001</v>
      </c>
      <c r="BN86" s="103">
        <f t="shared" si="25"/>
        <v>1287.4180800000001</v>
      </c>
      <c r="BO86" s="103">
        <f t="shared" si="26"/>
        <v>3854.19398</v>
      </c>
    </row>
    <row r="87" spans="1:67" ht="21" x14ac:dyDescent="0.35">
      <c r="A87" s="142">
        <f>[1]ХАРАКТЕРИСТИКА!A115</f>
        <v>104</v>
      </c>
      <c r="B87" s="142">
        <v>81</v>
      </c>
      <c r="C87" s="143" t="s">
        <v>325</v>
      </c>
      <c r="D87" s="144">
        <v>5</v>
      </c>
      <c r="E87" s="144">
        <v>4</v>
      </c>
      <c r="F87" s="145" t="s">
        <v>326</v>
      </c>
      <c r="G87" s="145" t="s">
        <v>97</v>
      </c>
      <c r="H87" s="146">
        <f t="shared" si="16"/>
        <v>2776.8</v>
      </c>
      <c r="I87" s="147">
        <v>2776.8</v>
      </c>
      <c r="J87" s="147"/>
      <c r="K87" s="147">
        <v>0</v>
      </c>
      <c r="L87" s="148">
        <v>0</v>
      </c>
      <c r="M87" s="147"/>
      <c r="N87" s="103"/>
      <c r="O87" s="149">
        <v>0.1623</v>
      </c>
      <c r="P87" s="149">
        <v>0.14899999999999999</v>
      </c>
      <c r="Q87" s="149">
        <v>0.2137</v>
      </c>
      <c r="R87" s="149">
        <v>4.3700000000000003E-2</v>
      </c>
      <c r="S87" s="149">
        <v>1.1599999999999999E-2</v>
      </c>
      <c r="T87" s="149">
        <v>0.2155</v>
      </c>
      <c r="U87" s="149">
        <v>4.8099999999999997E-2</v>
      </c>
      <c r="V87" s="149">
        <v>0.3458</v>
      </c>
      <c r="W87" s="149">
        <v>0</v>
      </c>
      <c r="X87" s="149">
        <v>0</v>
      </c>
      <c r="Y87" s="149">
        <v>0.104</v>
      </c>
      <c r="Z87" s="149">
        <v>0</v>
      </c>
      <c r="AA87" s="149">
        <v>1.0921000000000001</v>
      </c>
      <c r="AB87" s="149">
        <v>0.1056</v>
      </c>
      <c r="AC87" s="149">
        <v>0.1946</v>
      </c>
      <c r="AD87" s="149">
        <v>2.3E-2</v>
      </c>
      <c r="AE87" s="149">
        <v>4.8300000000000003E-2</v>
      </c>
      <c r="AF87" s="149">
        <v>2.5399999999999999E-2</v>
      </c>
      <c r="AG87" s="149">
        <v>5.9499999999999997E-2</v>
      </c>
      <c r="AH87" s="149">
        <v>9.1000000000000004E-3</v>
      </c>
      <c r="AI87" s="149">
        <v>0</v>
      </c>
      <c r="AJ87" s="149">
        <v>1.3673999999999999</v>
      </c>
      <c r="AK87" s="149">
        <v>0.68689999999999996</v>
      </c>
      <c r="AL87" s="149">
        <v>0.38700000000000001</v>
      </c>
      <c r="AM87" s="149">
        <v>4.4299999999999999E-2</v>
      </c>
      <c r="AN87" s="149">
        <v>6.1999999999999998E-3</v>
      </c>
      <c r="AO87" s="149">
        <v>0.20519999999999999</v>
      </c>
      <c r="AP87" s="149">
        <v>0</v>
      </c>
      <c r="AQ87" s="150">
        <f t="shared" si="17"/>
        <v>5.5482999999999993</v>
      </c>
      <c r="AR87" s="150">
        <f t="shared" si="18"/>
        <v>5.5482999999999993</v>
      </c>
      <c r="AS87" s="150">
        <f t="shared" si="19"/>
        <v>2.9018000000000002</v>
      </c>
      <c r="AT87" s="151">
        <v>0.13869999999999999</v>
      </c>
      <c r="AU87" s="152">
        <f t="shared" si="15"/>
        <v>5.6869999999999994</v>
      </c>
      <c r="AV87" s="131"/>
      <c r="AW87" s="153"/>
      <c r="AX87" s="152"/>
      <c r="AY87" s="131"/>
      <c r="AZ87" s="151">
        <f t="shared" si="28"/>
        <v>7.2499999999999995E-2</v>
      </c>
      <c r="BA87" s="160">
        <f t="shared" si="27"/>
        <v>2.9742999999999999</v>
      </c>
      <c r="BB87" s="131"/>
      <c r="BC87" s="155">
        <f t="shared" si="20"/>
        <v>15791.66</v>
      </c>
      <c r="BD87" s="155">
        <f t="shared" si="21"/>
        <v>189499.91999999998</v>
      </c>
      <c r="BE87" s="156"/>
      <c r="BF87" s="157">
        <v>4.5481999999999996</v>
      </c>
      <c r="BG87" s="157">
        <v>4.5481999999999996</v>
      </c>
      <c r="BH87" s="156"/>
      <c r="BI87" s="158">
        <f t="shared" si="22"/>
        <v>1.2503847676003694</v>
      </c>
      <c r="BJ87" s="158">
        <f t="shared" si="23"/>
        <v>0</v>
      </c>
      <c r="BK87" s="156">
        <v>7.2499999999999995E-2</v>
      </c>
      <c r="BL87" s="161">
        <f t="shared" si="29"/>
        <v>0</v>
      </c>
      <c r="BM87" s="103">
        <f t="shared" si="24"/>
        <v>3032.5432800000003</v>
      </c>
      <c r="BN87" s="103">
        <f t="shared" si="25"/>
        <v>1292.6004000000003</v>
      </c>
      <c r="BO87" s="103">
        <f t="shared" si="26"/>
        <v>4325.143680000001</v>
      </c>
    </row>
    <row r="88" spans="1:67" ht="21" x14ac:dyDescent="0.35">
      <c r="A88" s="142">
        <f>[1]ХАРАКТЕРИСТИКА!A116</f>
        <v>105</v>
      </c>
      <c r="B88" s="142">
        <v>82</v>
      </c>
      <c r="C88" s="143" t="s">
        <v>327</v>
      </c>
      <c r="D88" s="144">
        <v>5</v>
      </c>
      <c r="E88" s="144">
        <v>4</v>
      </c>
      <c r="F88" s="145" t="s">
        <v>328</v>
      </c>
      <c r="G88" s="145" t="s">
        <v>97</v>
      </c>
      <c r="H88" s="146">
        <f t="shared" si="16"/>
        <v>2751.4</v>
      </c>
      <c r="I88" s="147">
        <v>2751.4</v>
      </c>
      <c r="J88" s="147"/>
      <c r="K88" s="147">
        <v>0</v>
      </c>
      <c r="L88" s="148">
        <v>0</v>
      </c>
      <c r="M88" s="147"/>
      <c r="N88" s="103"/>
      <c r="O88" s="149">
        <v>0.1638</v>
      </c>
      <c r="P88" s="149">
        <v>0.15040000000000001</v>
      </c>
      <c r="Q88" s="149">
        <v>0.21329999999999999</v>
      </c>
      <c r="R88" s="149">
        <v>4.3799999999999999E-2</v>
      </c>
      <c r="S88" s="149">
        <v>1.09E-2</v>
      </c>
      <c r="T88" s="149">
        <v>0.2175</v>
      </c>
      <c r="U88" s="149">
        <v>4.8099999999999997E-2</v>
      </c>
      <c r="V88" s="149">
        <v>0.3458</v>
      </c>
      <c r="W88" s="149">
        <v>0</v>
      </c>
      <c r="X88" s="149">
        <v>0</v>
      </c>
      <c r="Y88" s="149">
        <v>0.10489999999999999</v>
      </c>
      <c r="Z88" s="149">
        <v>0</v>
      </c>
      <c r="AA88" s="149">
        <v>1.0122</v>
      </c>
      <c r="AB88" s="149">
        <v>0.1066</v>
      </c>
      <c r="AC88" s="149">
        <v>0.19639999999999999</v>
      </c>
      <c r="AD88" s="149">
        <v>2.29E-2</v>
      </c>
      <c r="AE88" s="149">
        <v>4.87E-2</v>
      </c>
      <c r="AF88" s="149">
        <v>2.3800000000000002E-2</v>
      </c>
      <c r="AG88" s="149">
        <v>0.06</v>
      </c>
      <c r="AH88" s="149">
        <v>9.1999999999999998E-3</v>
      </c>
      <c r="AI88" s="149">
        <v>0</v>
      </c>
      <c r="AJ88" s="149">
        <v>1.3885000000000001</v>
      </c>
      <c r="AK88" s="149">
        <v>0.69330000000000003</v>
      </c>
      <c r="AL88" s="149">
        <v>0.38650000000000001</v>
      </c>
      <c r="AM88" s="149">
        <v>4.4699999999999997E-2</v>
      </c>
      <c r="AN88" s="149">
        <v>6.1999999999999998E-3</v>
      </c>
      <c r="AO88" s="149">
        <v>0.16370000000000001</v>
      </c>
      <c r="AP88" s="149">
        <v>0</v>
      </c>
      <c r="AQ88" s="150">
        <f t="shared" si="17"/>
        <v>5.4611999999999998</v>
      </c>
      <c r="AR88" s="150">
        <f t="shared" si="18"/>
        <v>5.4611999999999998</v>
      </c>
      <c r="AS88" s="150">
        <f t="shared" si="19"/>
        <v>2.8292000000000002</v>
      </c>
      <c r="AT88" s="151">
        <v>0.13650000000000001</v>
      </c>
      <c r="AU88" s="152">
        <f t="shared" si="15"/>
        <v>5.5976999999999997</v>
      </c>
      <c r="AV88" s="131"/>
      <c r="AW88" s="153"/>
      <c r="AX88" s="152"/>
      <c r="AY88" s="131"/>
      <c r="AZ88" s="151">
        <f t="shared" si="28"/>
        <v>7.0699999999999999E-2</v>
      </c>
      <c r="BA88" s="160">
        <f t="shared" si="27"/>
        <v>2.8999000000000001</v>
      </c>
      <c r="BB88" s="131"/>
      <c r="BC88" s="155">
        <f t="shared" si="20"/>
        <v>15401.51</v>
      </c>
      <c r="BD88" s="155">
        <f t="shared" si="21"/>
        <v>184818.12</v>
      </c>
      <c r="BE88" s="156"/>
      <c r="BF88" s="157">
        <v>4.4767999999999999</v>
      </c>
      <c r="BG88" s="157">
        <v>4.4767999999999999</v>
      </c>
      <c r="BH88" s="156"/>
      <c r="BI88" s="158">
        <f t="shared" si="22"/>
        <v>1.2503797355253752</v>
      </c>
      <c r="BJ88" s="158">
        <f t="shared" si="23"/>
        <v>0</v>
      </c>
      <c r="BK88" s="156">
        <v>7.0699999999999999E-2</v>
      </c>
      <c r="BL88" s="161">
        <f t="shared" si="29"/>
        <v>0</v>
      </c>
      <c r="BM88" s="103">
        <f t="shared" si="24"/>
        <v>2784.9670799999999</v>
      </c>
      <c r="BN88" s="103">
        <f t="shared" si="25"/>
        <v>1286.5546399999998</v>
      </c>
      <c r="BO88" s="103">
        <f t="shared" si="26"/>
        <v>4071.5217199999997</v>
      </c>
    </row>
    <row r="89" spans="1:67" ht="21" x14ac:dyDescent="0.35">
      <c r="A89" s="142">
        <f>[1]ХАРАКТЕРИСТИКА!A119</f>
        <v>108</v>
      </c>
      <c r="B89" s="142">
        <v>83</v>
      </c>
      <c r="C89" s="143" t="s">
        <v>329</v>
      </c>
      <c r="D89" s="144">
        <v>5</v>
      </c>
      <c r="E89" s="144">
        <v>4</v>
      </c>
      <c r="F89" s="145" t="s">
        <v>330</v>
      </c>
      <c r="G89" s="145" t="s">
        <v>97</v>
      </c>
      <c r="H89" s="146">
        <f t="shared" si="16"/>
        <v>3220.5</v>
      </c>
      <c r="I89" s="147">
        <v>3220.5</v>
      </c>
      <c r="J89" s="147"/>
      <c r="K89" s="147">
        <v>0</v>
      </c>
      <c r="L89" s="148">
        <v>0</v>
      </c>
      <c r="M89" s="147"/>
      <c r="N89" s="103"/>
      <c r="O89" s="149">
        <v>0.16339999999999999</v>
      </c>
      <c r="P89" s="149">
        <v>0.12529999999999999</v>
      </c>
      <c r="Q89" s="149">
        <v>0.2147</v>
      </c>
      <c r="R89" s="149">
        <v>4.3499999999999997E-2</v>
      </c>
      <c r="S89" s="149">
        <v>0.01</v>
      </c>
      <c r="T89" s="149">
        <v>0.2072</v>
      </c>
      <c r="U89" s="149">
        <v>4.8099999999999997E-2</v>
      </c>
      <c r="V89" s="149">
        <v>0.3458</v>
      </c>
      <c r="W89" s="149">
        <v>0</v>
      </c>
      <c r="X89" s="149">
        <v>0</v>
      </c>
      <c r="Y89" s="149">
        <v>8.9700000000000002E-2</v>
      </c>
      <c r="Z89" s="149">
        <v>0</v>
      </c>
      <c r="AA89" s="149">
        <v>0.71709999999999996</v>
      </c>
      <c r="AB89" s="149">
        <v>0.10589999999999999</v>
      </c>
      <c r="AC89" s="149">
        <v>0.1636</v>
      </c>
      <c r="AD89" s="149">
        <v>2.3900000000000001E-2</v>
      </c>
      <c r="AE89" s="149">
        <v>4.48E-2</v>
      </c>
      <c r="AF89" s="149">
        <v>2.1899999999999999E-2</v>
      </c>
      <c r="AG89" s="149">
        <v>5.9499999999999997E-2</v>
      </c>
      <c r="AH89" s="149">
        <v>9.7999999999999997E-3</v>
      </c>
      <c r="AI89" s="149">
        <v>0</v>
      </c>
      <c r="AJ89" s="149">
        <v>1.4298999999999999</v>
      </c>
      <c r="AK89" s="149">
        <v>0.74050000000000005</v>
      </c>
      <c r="AL89" s="149">
        <v>0.34949999999999998</v>
      </c>
      <c r="AM89" s="149">
        <v>5.0799999999999998E-2</v>
      </c>
      <c r="AN89" s="149">
        <v>7.1000000000000004E-3</v>
      </c>
      <c r="AO89" s="149">
        <v>0.3216</v>
      </c>
      <c r="AP89" s="149">
        <v>0</v>
      </c>
      <c r="AQ89" s="150">
        <f t="shared" si="17"/>
        <v>5.2935999999999996</v>
      </c>
      <c r="AR89" s="150">
        <f t="shared" si="18"/>
        <v>5.2935999999999996</v>
      </c>
      <c r="AS89" s="150">
        <f t="shared" si="19"/>
        <v>2.4520999999999997</v>
      </c>
      <c r="AT89" s="151">
        <v>0.1323</v>
      </c>
      <c r="AU89" s="152">
        <f t="shared" si="15"/>
        <v>5.4258999999999995</v>
      </c>
      <c r="AV89" s="131"/>
      <c r="AW89" s="153"/>
      <c r="AX89" s="152"/>
      <c r="AY89" s="131"/>
      <c r="AZ89" s="151">
        <f t="shared" si="28"/>
        <v>6.13E-2</v>
      </c>
      <c r="BA89" s="160">
        <f t="shared" si="27"/>
        <v>2.5133999999999999</v>
      </c>
      <c r="BB89" s="131"/>
      <c r="BC89" s="155">
        <f t="shared" si="20"/>
        <v>17474.11</v>
      </c>
      <c r="BD89" s="155">
        <f t="shared" si="21"/>
        <v>209689.32</v>
      </c>
      <c r="BE89" s="156"/>
      <c r="BF89" s="157">
        <v>4.3393999999999995</v>
      </c>
      <c r="BG89" s="157">
        <v>4.3393999999999995</v>
      </c>
      <c r="BH89" s="156"/>
      <c r="BI89" s="158">
        <f t="shared" si="22"/>
        <v>1.2503802368991106</v>
      </c>
      <c r="BJ89" s="158">
        <f t="shared" si="23"/>
        <v>0</v>
      </c>
      <c r="BK89" s="156">
        <v>6.13E-2</v>
      </c>
      <c r="BL89" s="161">
        <f t="shared" si="29"/>
        <v>0</v>
      </c>
      <c r="BM89" s="103">
        <f t="shared" si="24"/>
        <v>2309.4205499999998</v>
      </c>
      <c r="BN89" s="103">
        <f t="shared" si="25"/>
        <v>1382.8826999999997</v>
      </c>
      <c r="BO89" s="103">
        <f t="shared" si="26"/>
        <v>3692.3032499999995</v>
      </c>
    </row>
    <row r="90" spans="1:67" ht="21" x14ac:dyDescent="0.35">
      <c r="A90" s="142">
        <f>[1]ХАРАКТЕРИСТИКА!A122</f>
        <v>111</v>
      </c>
      <c r="B90" s="142">
        <v>84</v>
      </c>
      <c r="C90" s="143" t="s">
        <v>331</v>
      </c>
      <c r="D90" s="144">
        <v>5</v>
      </c>
      <c r="E90" s="144">
        <v>4</v>
      </c>
      <c r="F90" s="145" t="s">
        <v>332</v>
      </c>
      <c r="G90" s="145" t="s">
        <v>97</v>
      </c>
      <c r="H90" s="146">
        <f t="shared" si="16"/>
        <v>2757.32</v>
      </c>
      <c r="I90" s="147">
        <v>2622.92</v>
      </c>
      <c r="J90" s="147"/>
      <c r="K90" s="147">
        <v>0</v>
      </c>
      <c r="L90" s="148">
        <v>134.4</v>
      </c>
      <c r="M90" s="147"/>
      <c r="N90" s="103"/>
      <c r="O90" s="149">
        <v>0.16289999999999999</v>
      </c>
      <c r="P90" s="149">
        <v>0.15010000000000001</v>
      </c>
      <c r="Q90" s="149">
        <v>0.2135</v>
      </c>
      <c r="R90" s="149">
        <v>4.36E-2</v>
      </c>
      <c r="S90" s="149">
        <v>1.09E-2</v>
      </c>
      <c r="T90" s="149">
        <v>0.217</v>
      </c>
      <c r="U90" s="149">
        <v>4.8099999999999997E-2</v>
      </c>
      <c r="V90" s="149">
        <v>0.3458</v>
      </c>
      <c r="W90" s="149">
        <v>0</v>
      </c>
      <c r="X90" s="149">
        <v>0</v>
      </c>
      <c r="Y90" s="149">
        <v>0.1047</v>
      </c>
      <c r="Z90" s="149">
        <v>0</v>
      </c>
      <c r="AA90" s="149">
        <v>1.1316999999999999</v>
      </c>
      <c r="AB90" s="149">
        <v>0.1057</v>
      </c>
      <c r="AC90" s="149">
        <v>0.19600000000000001</v>
      </c>
      <c r="AD90" s="149">
        <v>2.29E-2</v>
      </c>
      <c r="AE90" s="149">
        <v>4.7500000000000001E-2</v>
      </c>
      <c r="AF90" s="149">
        <v>2.3800000000000002E-2</v>
      </c>
      <c r="AG90" s="149">
        <v>5.9900000000000002E-2</v>
      </c>
      <c r="AH90" s="149">
        <v>9.1999999999999998E-3</v>
      </c>
      <c r="AI90" s="149">
        <v>0</v>
      </c>
      <c r="AJ90" s="149">
        <v>1.2868999999999999</v>
      </c>
      <c r="AK90" s="149">
        <v>0.72319999999999995</v>
      </c>
      <c r="AL90" s="149">
        <v>0.40289999999999998</v>
      </c>
      <c r="AM90" s="149">
        <v>4.4499999999999998E-2</v>
      </c>
      <c r="AN90" s="149">
        <v>6.1999999999999998E-3</v>
      </c>
      <c r="AO90" s="149">
        <v>0.2495</v>
      </c>
      <c r="AP90" s="149">
        <v>0</v>
      </c>
      <c r="AQ90" s="150">
        <f t="shared" si="17"/>
        <v>5.6065000000000005</v>
      </c>
      <c r="AR90" s="150">
        <f t="shared" si="18"/>
        <v>5.6065000000000005</v>
      </c>
      <c r="AS90" s="150">
        <f t="shared" si="19"/>
        <v>2.9440000000000004</v>
      </c>
      <c r="AT90" s="151">
        <v>0.14019999999999999</v>
      </c>
      <c r="AU90" s="152">
        <f t="shared" si="15"/>
        <v>5.7467000000000006</v>
      </c>
      <c r="AV90" s="131"/>
      <c r="AW90" s="153"/>
      <c r="AX90" s="152"/>
      <c r="AY90" s="131"/>
      <c r="AZ90" s="151">
        <f t="shared" si="28"/>
        <v>7.3599999999999999E-2</v>
      </c>
      <c r="BA90" s="160">
        <f t="shared" si="27"/>
        <v>3.0176000000000003</v>
      </c>
      <c r="BB90" s="131"/>
      <c r="BC90" s="155">
        <f t="shared" si="20"/>
        <v>15478.7</v>
      </c>
      <c r="BD90" s="155">
        <f t="shared" si="21"/>
        <v>185744.40000000002</v>
      </c>
      <c r="BE90" s="156"/>
      <c r="BF90" s="157">
        <v>4.5962999999999994</v>
      </c>
      <c r="BG90" s="157">
        <v>4.5962999999999994</v>
      </c>
      <c r="BH90" s="156"/>
      <c r="BI90" s="158">
        <f t="shared" si="22"/>
        <v>1.2502882753519138</v>
      </c>
      <c r="BJ90" s="158">
        <f t="shared" si="23"/>
        <v>0</v>
      </c>
      <c r="BK90" s="156">
        <v>7.3599999999999999E-2</v>
      </c>
      <c r="BL90" s="161">
        <f t="shared" si="29"/>
        <v>0</v>
      </c>
      <c r="BM90" s="103">
        <f t="shared" si="24"/>
        <v>3120.4590440000002</v>
      </c>
      <c r="BN90" s="103">
        <f t="shared" si="25"/>
        <v>1282.1538</v>
      </c>
      <c r="BO90" s="103">
        <f t="shared" si="26"/>
        <v>4402.6128440000002</v>
      </c>
    </row>
    <row r="91" spans="1:67" ht="21" x14ac:dyDescent="0.35">
      <c r="A91" s="142">
        <f>[1]ХАРАКТЕРИСТИКА!A123</f>
        <v>112</v>
      </c>
      <c r="B91" s="142">
        <v>85</v>
      </c>
      <c r="C91" s="143" t="s">
        <v>333</v>
      </c>
      <c r="D91" s="144">
        <v>5</v>
      </c>
      <c r="E91" s="144">
        <v>8</v>
      </c>
      <c r="F91" s="145" t="s">
        <v>334</v>
      </c>
      <c r="G91" s="145" t="s">
        <v>97</v>
      </c>
      <c r="H91" s="146">
        <f t="shared" si="16"/>
        <v>5749.82</v>
      </c>
      <c r="I91" s="147">
        <v>5701.62</v>
      </c>
      <c r="J91" s="147"/>
      <c r="K91" s="147">
        <v>0</v>
      </c>
      <c r="L91" s="148">
        <v>48.2</v>
      </c>
      <c r="M91" s="147"/>
      <c r="N91" s="103"/>
      <c r="O91" s="149">
        <v>0.14610000000000001</v>
      </c>
      <c r="P91" s="149">
        <v>0.17050000000000001</v>
      </c>
      <c r="Q91" s="149">
        <v>0.21909999999999999</v>
      </c>
      <c r="R91" s="149">
        <v>4.41E-2</v>
      </c>
      <c r="S91" s="149">
        <v>1.04E-2</v>
      </c>
      <c r="T91" s="149">
        <v>0.29099999999999998</v>
      </c>
      <c r="U91" s="149">
        <v>4.8099999999999997E-2</v>
      </c>
      <c r="V91" s="149">
        <v>0.3458</v>
      </c>
      <c r="W91" s="149">
        <v>0</v>
      </c>
      <c r="X91" s="149">
        <v>0</v>
      </c>
      <c r="Y91" s="149">
        <v>9.9599999999999994E-2</v>
      </c>
      <c r="Z91" s="149">
        <v>0</v>
      </c>
      <c r="AA91" s="149">
        <v>1.1342000000000001</v>
      </c>
      <c r="AB91" s="149">
        <v>9.35E-2</v>
      </c>
      <c r="AC91" s="149">
        <v>0.22259999999999999</v>
      </c>
      <c r="AD91" s="149">
        <v>2.3800000000000002E-2</v>
      </c>
      <c r="AE91" s="149">
        <v>4.65E-2</v>
      </c>
      <c r="AF91" s="149">
        <v>2.2800000000000001E-2</v>
      </c>
      <c r="AG91" s="149">
        <v>9.5399999999999999E-2</v>
      </c>
      <c r="AH91" s="149">
        <v>8.8999999999999999E-3</v>
      </c>
      <c r="AI91" s="149">
        <v>0</v>
      </c>
      <c r="AJ91" s="149">
        <v>1.0306999999999999</v>
      </c>
      <c r="AK91" s="149">
        <v>0.68789999999999996</v>
      </c>
      <c r="AL91" s="149">
        <v>0.3846</v>
      </c>
      <c r="AM91" s="149">
        <v>4.5100000000000001E-2</v>
      </c>
      <c r="AN91" s="149">
        <v>6.3E-3</v>
      </c>
      <c r="AO91" s="149">
        <v>0.1431</v>
      </c>
      <c r="AP91" s="149">
        <v>0</v>
      </c>
      <c r="AQ91" s="150">
        <f t="shared" si="17"/>
        <v>5.3201000000000001</v>
      </c>
      <c r="AR91" s="150">
        <f t="shared" si="18"/>
        <v>5.3201000000000001</v>
      </c>
      <c r="AS91" s="150">
        <f t="shared" si="19"/>
        <v>3.0738000000000008</v>
      </c>
      <c r="AT91" s="151">
        <v>0.13300000000000001</v>
      </c>
      <c r="AU91" s="152">
        <f t="shared" si="15"/>
        <v>5.4531000000000001</v>
      </c>
      <c r="AV91" s="131"/>
      <c r="AW91" s="153"/>
      <c r="AX91" s="152"/>
      <c r="AY91" s="131"/>
      <c r="AZ91" s="151">
        <f t="shared" si="28"/>
        <v>7.6799999999999993E-2</v>
      </c>
      <c r="BA91" s="160">
        <f t="shared" si="27"/>
        <v>3.1506000000000007</v>
      </c>
      <c r="BB91" s="131"/>
      <c r="BC91" s="155">
        <f t="shared" si="20"/>
        <v>31243.360000000001</v>
      </c>
      <c r="BD91" s="155">
        <f t="shared" si="21"/>
        <v>374920.32</v>
      </c>
      <c r="BE91" s="156"/>
      <c r="BF91" s="157">
        <v>4.3616000000000001</v>
      </c>
      <c r="BG91" s="157">
        <v>4.3616000000000001</v>
      </c>
      <c r="BH91" s="156"/>
      <c r="BI91" s="158">
        <f t="shared" si="22"/>
        <v>1.250252201027146</v>
      </c>
      <c r="BJ91" s="158">
        <f t="shared" si="23"/>
        <v>0</v>
      </c>
      <c r="BK91" s="156">
        <v>7.6799999999999993E-2</v>
      </c>
      <c r="BL91" s="161">
        <f t="shared" si="29"/>
        <v>0</v>
      </c>
      <c r="BM91" s="103">
        <f t="shared" si="24"/>
        <v>6521.4458439999999</v>
      </c>
      <c r="BN91" s="103">
        <f t="shared" si="25"/>
        <v>2952.5325699999994</v>
      </c>
      <c r="BO91" s="103">
        <f t="shared" si="26"/>
        <v>9473.9784139999992</v>
      </c>
    </row>
    <row r="92" spans="1:67" ht="21" x14ac:dyDescent="0.35">
      <c r="A92" s="142">
        <f>[1]ХАРАКТЕРИСТИКА!A124</f>
        <v>113</v>
      </c>
      <c r="B92" s="142">
        <v>86</v>
      </c>
      <c r="C92" s="143" t="s">
        <v>335</v>
      </c>
      <c r="D92" s="144">
        <v>5</v>
      </c>
      <c r="E92" s="144">
        <v>4</v>
      </c>
      <c r="F92" s="145" t="s">
        <v>336</v>
      </c>
      <c r="G92" s="145" t="s">
        <v>97</v>
      </c>
      <c r="H92" s="146">
        <f t="shared" si="16"/>
        <v>2733.34</v>
      </c>
      <c r="I92" s="147">
        <v>2733.34</v>
      </c>
      <c r="J92" s="147"/>
      <c r="K92" s="147">
        <v>0</v>
      </c>
      <c r="L92" s="148">
        <v>0</v>
      </c>
      <c r="M92" s="147"/>
      <c r="N92" s="103"/>
      <c r="O92" s="149">
        <v>0.15690000000000001</v>
      </c>
      <c r="P92" s="149">
        <v>0.15129999999999999</v>
      </c>
      <c r="Q92" s="149">
        <v>0.21279999999999999</v>
      </c>
      <c r="R92" s="149">
        <v>4.3700000000000003E-2</v>
      </c>
      <c r="S92" s="149">
        <v>1.0999999999999999E-2</v>
      </c>
      <c r="T92" s="149">
        <v>0.21890000000000001</v>
      </c>
      <c r="U92" s="149">
        <v>4.8099999999999997E-2</v>
      </c>
      <c r="V92" s="149">
        <v>0.3458</v>
      </c>
      <c r="W92" s="149">
        <v>0</v>
      </c>
      <c r="X92" s="149">
        <v>0</v>
      </c>
      <c r="Y92" s="149">
        <v>0.1056</v>
      </c>
      <c r="Z92" s="149">
        <v>0</v>
      </c>
      <c r="AA92" s="149">
        <v>1.0241</v>
      </c>
      <c r="AB92" s="149">
        <v>0.1026</v>
      </c>
      <c r="AC92" s="149">
        <v>0.1976</v>
      </c>
      <c r="AD92" s="149">
        <v>2.29E-2</v>
      </c>
      <c r="AE92" s="149">
        <v>4.8899999999999999E-2</v>
      </c>
      <c r="AF92" s="149">
        <v>2.4E-2</v>
      </c>
      <c r="AG92" s="149">
        <v>6.0400000000000002E-2</v>
      </c>
      <c r="AH92" s="149">
        <v>9.2999999999999992E-3</v>
      </c>
      <c r="AI92" s="149">
        <v>0</v>
      </c>
      <c r="AJ92" s="149">
        <v>1.5095000000000001</v>
      </c>
      <c r="AK92" s="149">
        <v>0.69930000000000003</v>
      </c>
      <c r="AL92" s="149">
        <v>0.39710000000000001</v>
      </c>
      <c r="AM92" s="149">
        <v>4.4999999999999998E-2</v>
      </c>
      <c r="AN92" s="149">
        <v>6.3E-3</v>
      </c>
      <c r="AO92" s="149">
        <v>0.22109999999999999</v>
      </c>
      <c r="AP92" s="149">
        <v>0</v>
      </c>
      <c r="AQ92" s="150">
        <f t="shared" si="17"/>
        <v>5.6622000000000003</v>
      </c>
      <c r="AR92" s="150">
        <f t="shared" si="18"/>
        <v>5.6622000000000003</v>
      </c>
      <c r="AS92" s="150">
        <f t="shared" si="19"/>
        <v>2.8351999999999999</v>
      </c>
      <c r="AT92" s="151">
        <v>0.1416</v>
      </c>
      <c r="AU92" s="152">
        <f t="shared" si="15"/>
        <v>5.8038000000000007</v>
      </c>
      <c r="AV92" s="131"/>
      <c r="AW92" s="153"/>
      <c r="AX92" s="152"/>
      <c r="AY92" s="131"/>
      <c r="AZ92" s="151">
        <f t="shared" si="28"/>
        <v>7.0900000000000005E-2</v>
      </c>
      <c r="BA92" s="160">
        <f t="shared" si="27"/>
        <v>2.9060999999999999</v>
      </c>
      <c r="BB92" s="131"/>
      <c r="BC92" s="155">
        <f t="shared" si="20"/>
        <v>15863.76</v>
      </c>
      <c r="BD92" s="155">
        <f t="shared" si="21"/>
        <v>190365.12</v>
      </c>
      <c r="BE92" s="156"/>
      <c r="BF92" s="157">
        <v>4.6426000000000007</v>
      </c>
      <c r="BG92" s="157">
        <v>4.6426000000000007</v>
      </c>
      <c r="BH92" s="156"/>
      <c r="BI92" s="158">
        <f>AU92/BF92</f>
        <v>1.2501184680997717</v>
      </c>
      <c r="BJ92" s="158">
        <f t="shared" si="23"/>
        <v>0</v>
      </c>
      <c r="BK92" s="156">
        <v>7.0900000000000005E-2</v>
      </c>
      <c r="BL92" s="161">
        <f t="shared" si="29"/>
        <v>0</v>
      </c>
      <c r="BM92" s="103">
        <f t="shared" si="24"/>
        <v>2799.2134940000001</v>
      </c>
      <c r="BN92" s="103">
        <f t="shared" si="25"/>
        <v>1272.916438</v>
      </c>
      <c r="BO92" s="103">
        <f t="shared" si="26"/>
        <v>4072.1299319999998</v>
      </c>
    </row>
    <row r="93" spans="1:67" ht="21" x14ac:dyDescent="0.35">
      <c r="A93" s="142">
        <f>[1]ХАРАКТЕРИСТИКА!A125</f>
        <v>114</v>
      </c>
      <c r="B93" s="142">
        <v>87</v>
      </c>
      <c r="C93" s="143" t="s">
        <v>337</v>
      </c>
      <c r="D93" s="144">
        <v>5</v>
      </c>
      <c r="E93" s="144">
        <v>2</v>
      </c>
      <c r="F93" s="145" t="s">
        <v>338</v>
      </c>
      <c r="G93" s="145" t="s">
        <v>97</v>
      </c>
      <c r="H93" s="146">
        <f t="shared" si="16"/>
        <v>1718.76</v>
      </c>
      <c r="I93" s="147">
        <v>1718.76</v>
      </c>
      <c r="J93" s="147"/>
      <c r="K93" s="147">
        <v>0</v>
      </c>
      <c r="L93" s="148">
        <v>0</v>
      </c>
      <c r="M93" s="147"/>
      <c r="N93" s="103"/>
      <c r="O93" s="149">
        <v>0.17369999999999999</v>
      </c>
      <c r="P93" s="149">
        <v>0.1628</v>
      </c>
      <c r="Q93" s="149">
        <v>0.2009</v>
      </c>
      <c r="R93" s="149">
        <v>4.2900000000000001E-2</v>
      </c>
      <c r="S93" s="149">
        <v>8.6999999999999994E-3</v>
      </c>
      <c r="T93" s="149">
        <v>0.14410000000000001</v>
      </c>
      <c r="U93" s="149">
        <v>4.8099999999999997E-2</v>
      </c>
      <c r="V93" s="149">
        <v>0.3458</v>
      </c>
      <c r="W93" s="149">
        <v>0</v>
      </c>
      <c r="X93" s="149">
        <v>0</v>
      </c>
      <c r="Y93" s="149">
        <v>0.112</v>
      </c>
      <c r="Z93" s="149">
        <v>0</v>
      </c>
      <c r="AA93" s="149">
        <v>1.1636</v>
      </c>
      <c r="AB93" s="149">
        <v>0.114</v>
      </c>
      <c r="AC93" s="149">
        <v>0.21260000000000001</v>
      </c>
      <c r="AD93" s="149">
        <v>1.9300000000000001E-2</v>
      </c>
      <c r="AE93" s="149">
        <v>4.8800000000000003E-2</v>
      </c>
      <c r="AF93" s="149">
        <v>1.9099999999999999E-2</v>
      </c>
      <c r="AG93" s="149">
        <v>3.9199999999999999E-2</v>
      </c>
      <c r="AH93" s="149">
        <v>8.3999999999999995E-3</v>
      </c>
      <c r="AI93" s="149">
        <v>0</v>
      </c>
      <c r="AJ93" s="149">
        <v>1.3285</v>
      </c>
      <c r="AK93" s="149">
        <v>0.54920000000000002</v>
      </c>
      <c r="AL93" s="149">
        <v>0.3856</v>
      </c>
      <c r="AM93" s="149">
        <v>4.3700000000000003E-2</v>
      </c>
      <c r="AN93" s="149">
        <v>6.1000000000000004E-3</v>
      </c>
      <c r="AO93" s="149">
        <v>0.2195</v>
      </c>
      <c r="AP93" s="149">
        <v>0</v>
      </c>
      <c r="AQ93" s="150">
        <f t="shared" si="17"/>
        <v>5.3966000000000012</v>
      </c>
      <c r="AR93" s="150">
        <f t="shared" si="18"/>
        <v>5.3966000000000012</v>
      </c>
      <c r="AS93" s="150">
        <f t="shared" si="19"/>
        <v>2.9138000000000002</v>
      </c>
      <c r="AT93" s="151">
        <v>0.13489999999999999</v>
      </c>
      <c r="AU93" s="152">
        <f t="shared" si="15"/>
        <v>5.5315000000000012</v>
      </c>
      <c r="AV93" s="131"/>
      <c r="AW93" s="153"/>
      <c r="AX93" s="152"/>
      <c r="AY93" s="131"/>
      <c r="AZ93" s="151">
        <f t="shared" si="28"/>
        <v>7.2800000000000004E-2</v>
      </c>
      <c r="BA93" s="160">
        <f t="shared" si="27"/>
        <v>2.9866000000000001</v>
      </c>
      <c r="BB93" s="131"/>
      <c r="BC93" s="155">
        <f t="shared" si="20"/>
        <v>9507.32</v>
      </c>
      <c r="BD93" s="155">
        <f t="shared" si="21"/>
        <v>114087.84</v>
      </c>
      <c r="BE93" s="156"/>
      <c r="BF93" s="157">
        <v>4.4240000000000004</v>
      </c>
      <c r="BG93" s="157">
        <v>4.4240000000000004</v>
      </c>
      <c r="BH93" s="156"/>
      <c r="BI93" s="158">
        <f t="shared" si="22"/>
        <v>1.250339059674503</v>
      </c>
      <c r="BJ93" s="158">
        <f t="shared" si="23"/>
        <v>0</v>
      </c>
      <c r="BK93" s="156">
        <v>7.2800000000000004E-2</v>
      </c>
      <c r="BL93" s="161">
        <f t="shared" si="29"/>
        <v>0</v>
      </c>
      <c r="BM93" s="103">
        <f t="shared" si="24"/>
        <v>1999.949136</v>
      </c>
      <c r="BN93" s="103">
        <f t="shared" si="25"/>
        <v>793.03586400000006</v>
      </c>
      <c r="BO93" s="103">
        <f t="shared" si="26"/>
        <v>2792.9850000000001</v>
      </c>
    </row>
    <row r="94" spans="1:67" ht="21" x14ac:dyDescent="0.35">
      <c r="A94" s="142">
        <f>[1]ХАРАКТЕРИСТИКА!A126</f>
        <v>115</v>
      </c>
      <c r="B94" s="142">
        <v>88</v>
      </c>
      <c r="C94" s="143" t="s">
        <v>339</v>
      </c>
      <c r="D94" s="144">
        <v>5</v>
      </c>
      <c r="E94" s="144">
        <v>6</v>
      </c>
      <c r="F94" s="145" t="s">
        <v>340</v>
      </c>
      <c r="G94" s="145" t="s">
        <v>97</v>
      </c>
      <c r="H94" s="146">
        <f t="shared" si="16"/>
        <v>4452.28</v>
      </c>
      <c r="I94" s="147">
        <v>4404.9799999999996</v>
      </c>
      <c r="J94" s="147"/>
      <c r="K94" s="147">
        <v>0</v>
      </c>
      <c r="L94" s="148">
        <v>47.3</v>
      </c>
      <c r="M94" s="147"/>
      <c r="N94" s="103"/>
      <c r="O94" s="149">
        <v>0.15329999999999999</v>
      </c>
      <c r="P94" s="149">
        <v>0.1381</v>
      </c>
      <c r="Q94" s="149">
        <v>0.217</v>
      </c>
      <c r="R94" s="149">
        <v>0</v>
      </c>
      <c r="S94" s="149">
        <v>1.18E-2</v>
      </c>
      <c r="T94" s="149">
        <v>0.2535</v>
      </c>
      <c r="U94" s="149">
        <v>4.8099999999999997E-2</v>
      </c>
      <c r="V94" s="149">
        <v>0.33839999999999998</v>
      </c>
      <c r="W94" s="149">
        <v>0</v>
      </c>
      <c r="X94" s="149">
        <v>0</v>
      </c>
      <c r="Y94" s="149">
        <v>0.15559999999999999</v>
      </c>
      <c r="Z94" s="149">
        <v>0</v>
      </c>
      <c r="AA94" s="149">
        <v>1.6220000000000001</v>
      </c>
      <c r="AB94" s="149">
        <v>9.9000000000000005E-2</v>
      </c>
      <c r="AC94" s="149">
        <v>0.18029999999999999</v>
      </c>
      <c r="AD94" s="149">
        <v>2.3800000000000002E-2</v>
      </c>
      <c r="AE94" s="149">
        <v>0</v>
      </c>
      <c r="AF94" s="149">
        <v>2.58E-2</v>
      </c>
      <c r="AG94" s="149">
        <v>7.22E-2</v>
      </c>
      <c r="AH94" s="149">
        <v>8.6E-3</v>
      </c>
      <c r="AI94" s="149">
        <v>0</v>
      </c>
      <c r="AJ94" s="149">
        <v>1.1910000000000001</v>
      </c>
      <c r="AK94" s="149">
        <v>0.58120000000000005</v>
      </c>
      <c r="AL94" s="149">
        <v>0.36430000000000001</v>
      </c>
      <c r="AM94" s="149">
        <v>3.9199999999999999E-2</v>
      </c>
      <c r="AN94" s="149">
        <v>5.4000000000000003E-3</v>
      </c>
      <c r="AO94" s="149">
        <v>0.1953</v>
      </c>
      <c r="AP94" s="149">
        <v>0</v>
      </c>
      <c r="AQ94" s="150">
        <f t="shared" si="17"/>
        <v>5.7238999999999995</v>
      </c>
      <c r="AR94" s="150">
        <f t="shared" si="18"/>
        <v>5.7238999999999995</v>
      </c>
      <c r="AS94" s="150">
        <f t="shared" si="19"/>
        <v>3.3921000000000001</v>
      </c>
      <c r="AT94" s="151">
        <v>0.1431</v>
      </c>
      <c r="AU94" s="152">
        <f t="shared" si="15"/>
        <v>5.8669999999999991</v>
      </c>
      <c r="AV94" s="131"/>
      <c r="AW94" s="153"/>
      <c r="AX94" s="152"/>
      <c r="AY94" s="131"/>
      <c r="AZ94" s="151">
        <f t="shared" si="28"/>
        <v>8.48E-2</v>
      </c>
      <c r="BA94" s="160">
        <f t="shared" si="27"/>
        <v>3.4769000000000001</v>
      </c>
      <c r="BB94" s="131"/>
      <c r="BC94" s="155">
        <f t="shared" si="20"/>
        <v>26008.48</v>
      </c>
      <c r="BD94" s="155">
        <f t="shared" si="21"/>
        <v>312101.76000000001</v>
      </c>
      <c r="BE94" s="156"/>
      <c r="BF94" s="157">
        <v>4.6921999999999997</v>
      </c>
      <c r="BG94" s="157">
        <v>4.6921999999999997</v>
      </c>
      <c r="BH94" s="156"/>
      <c r="BI94" s="158">
        <f t="shared" si="22"/>
        <v>1.2503729593793955</v>
      </c>
      <c r="BJ94" s="158">
        <f t="shared" si="23"/>
        <v>0</v>
      </c>
      <c r="BK94" s="156">
        <v>8.48E-2</v>
      </c>
      <c r="BL94" s="161">
        <f t="shared" si="29"/>
        <v>0</v>
      </c>
      <c r="BM94" s="103">
        <f t="shared" si="24"/>
        <v>7221.5981600000005</v>
      </c>
      <c r="BN94" s="103">
        <f t="shared" si="25"/>
        <v>1824.0991159999996</v>
      </c>
      <c r="BO94" s="103">
        <f t="shared" si="26"/>
        <v>9045.6972760000008</v>
      </c>
    </row>
    <row r="95" spans="1:67" ht="21" x14ac:dyDescent="0.35">
      <c r="A95" s="142">
        <f>[1]ХАРАКТЕРИСТИКА!A127</f>
        <v>116</v>
      </c>
      <c r="B95" s="142">
        <v>89</v>
      </c>
      <c r="C95" s="143" t="s">
        <v>341</v>
      </c>
      <c r="D95" s="144">
        <v>5</v>
      </c>
      <c r="E95" s="144">
        <v>2</v>
      </c>
      <c r="F95" s="145" t="s">
        <v>342</v>
      </c>
      <c r="G95" s="145" t="s">
        <v>97</v>
      </c>
      <c r="H95" s="146">
        <f t="shared" si="16"/>
        <v>1723.42</v>
      </c>
      <c r="I95" s="147">
        <v>1723.42</v>
      </c>
      <c r="J95" s="147"/>
      <c r="K95" s="147">
        <v>0</v>
      </c>
      <c r="L95" s="148">
        <v>0</v>
      </c>
      <c r="M95" s="147"/>
      <c r="N95" s="103"/>
      <c r="O95" s="149">
        <v>0.17319999999999999</v>
      </c>
      <c r="P95" s="149">
        <v>0.1623</v>
      </c>
      <c r="Q95" s="149">
        <v>0.2046</v>
      </c>
      <c r="R95" s="149">
        <v>0</v>
      </c>
      <c r="S95" s="149">
        <v>8.6999999999999994E-3</v>
      </c>
      <c r="T95" s="149">
        <v>0.14369999999999999</v>
      </c>
      <c r="U95" s="149">
        <v>4.8099999999999997E-2</v>
      </c>
      <c r="V95" s="149">
        <v>0.33839999999999998</v>
      </c>
      <c r="W95" s="149">
        <v>0</v>
      </c>
      <c r="X95" s="149">
        <v>0</v>
      </c>
      <c r="Y95" s="149">
        <v>0.1787</v>
      </c>
      <c r="Z95" s="149">
        <v>0</v>
      </c>
      <c r="AA95" s="149">
        <v>1.6244999999999998</v>
      </c>
      <c r="AB95" s="149">
        <v>0.1137</v>
      </c>
      <c r="AC95" s="149">
        <v>0.21199999999999999</v>
      </c>
      <c r="AD95" s="149">
        <v>1.9800000000000002E-2</v>
      </c>
      <c r="AE95" s="149">
        <v>0</v>
      </c>
      <c r="AF95" s="149">
        <v>1.9E-2</v>
      </c>
      <c r="AG95" s="149">
        <v>3.9100000000000003E-2</v>
      </c>
      <c r="AH95" s="149">
        <v>8.3999999999999995E-3</v>
      </c>
      <c r="AI95" s="149">
        <v>0</v>
      </c>
      <c r="AJ95" s="149">
        <v>1.3706</v>
      </c>
      <c r="AK95" s="149">
        <v>0.5917</v>
      </c>
      <c r="AL95" s="149">
        <v>0.26679999999999998</v>
      </c>
      <c r="AM95" s="149">
        <v>4.3799999999999999E-2</v>
      </c>
      <c r="AN95" s="149">
        <v>6.1000000000000004E-3</v>
      </c>
      <c r="AO95" s="149">
        <v>0.1217</v>
      </c>
      <c r="AP95" s="149">
        <v>0</v>
      </c>
      <c r="AQ95" s="150">
        <f t="shared" si="17"/>
        <v>5.6949000000000005</v>
      </c>
      <c r="AR95" s="150">
        <f t="shared" si="18"/>
        <v>5.6949000000000005</v>
      </c>
      <c r="AS95" s="150">
        <f t="shared" si="19"/>
        <v>3.3441000000000005</v>
      </c>
      <c r="AT95" s="151">
        <v>0.1424</v>
      </c>
      <c r="AU95" s="152">
        <f t="shared" si="15"/>
        <v>5.8373000000000008</v>
      </c>
      <c r="AV95" s="131"/>
      <c r="AW95" s="153"/>
      <c r="AX95" s="152"/>
      <c r="AY95" s="131"/>
      <c r="AZ95" s="151">
        <f t="shared" si="28"/>
        <v>8.3599999999999994E-2</v>
      </c>
      <c r="BA95" s="160">
        <f t="shared" si="27"/>
        <v>3.4277000000000006</v>
      </c>
      <c r="BB95" s="131"/>
      <c r="BC95" s="155">
        <f t="shared" si="20"/>
        <v>10060.120000000001</v>
      </c>
      <c r="BD95" s="155">
        <f t="shared" si="21"/>
        <v>120721.44</v>
      </c>
      <c r="BE95" s="156"/>
      <c r="BF95" s="157">
        <v>4.6694000000000004</v>
      </c>
      <c r="BG95" s="157">
        <v>4.6694000000000004</v>
      </c>
      <c r="BH95" s="156"/>
      <c r="BI95" s="158">
        <f t="shared" si="22"/>
        <v>1.2501177881526535</v>
      </c>
      <c r="BJ95" s="158">
        <f t="shared" si="23"/>
        <v>0</v>
      </c>
      <c r="BK95" s="156">
        <v>8.3599999999999994E-2</v>
      </c>
      <c r="BL95" s="161">
        <f t="shared" si="29"/>
        <v>0</v>
      </c>
      <c r="BM95" s="103">
        <f t="shared" si="24"/>
        <v>2799.6957899999998</v>
      </c>
      <c r="BN95" s="103">
        <f t="shared" si="25"/>
        <v>710.0490400000001</v>
      </c>
      <c r="BO95" s="103">
        <f t="shared" si="26"/>
        <v>3509.7448299999996</v>
      </c>
    </row>
    <row r="96" spans="1:67" ht="21" x14ac:dyDescent="0.35">
      <c r="A96" s="142">
        <f>[1]ХАРАКТЕРИСТИКА!A128</f>
        <v>117</v>
      </c>
      <c r="B96" s="142">
        <v>90</v>
      </c>
      <c r="C96" s="143" t="s">
        <v>343</v>
      </c>
      <c r="D96" s="144">
        <v>5</v>
      </c>
      <c r="E96" s="144">
        <v>2</v>
      </c>
      <c r="F96" s="145" t="s">
        <v>344</v>
      </c>
      <c r="G96" s="145" t="s">
        <v>97</v>
      </c>
      <c r="H96" s="146">
        <f t="shared" si="16"/>
        <v>4428.01</v>
      </c>
      <c r="I96" s="147">
        <v>4428.01</v>
      </c>
      <c r="J96" s="147"/>
      <c r="K96" s="147">
        <v>0</v>
      </c>
      <c r="L96" s="148">
        <v>0</v>
      </c>
      <c r="M96" s="147"/>
      <c r="N96" s="103"/>
      <c r="O96" s="149">
        <v>0.15240000000000001</v>
      </c>
      <c r="P96" s="149">
        <v>0.1237</v>
      </c>
      <c r="Q96" s="149">
        <v>0.22470000000000001</v>
      </c>
      <c r="R96" s="149">
        <v>0</v>
      </c>
      <c r="S96" s="149">
        <v>6.7999999999999996E-3</v>
      </c>
      <c r="T96" s="149">
        <v>9.6799999999999997E-2</v>
      </c>
      <c r="U96" s="149">
        <v>4.8099999999999997E-2</v>
      </c>
      <c r="V96" s="149">
        <v>0.33839999999999998</v>
      </c>
      <c r="W96" s="149">
        <v>0</v>
      </c>
      <c r="X96" s="149">
        <v>0</v>
      </c>
      <c r="Y96" s="149">
        <v>0.52159999999999995</v>
      </c>
      <c r="Z96" s="149">
        <v>0</v>
      </c>
      <c r="AA96" s="149">
        <v>1.3071999999999999</v>
      </c>
      <c r="AB96" s="149">
        <v>0.1033</v>
      </c>
      <c r="AC96" s="149">
        <v>0.16159999999999999</v>
      </c>
      <c r="AD96" s="149">
        <v>2.3699999999999999E-2</v>
      </c>
      <c r="AE96" s="149">
        <v>0</v>
      </c>
      <c r="AF96" s="149">
        <v>1.4800000000000001E-2</v>
      </c>
      <c r="AG96" s="149">
        <v>2.7E-2</v>
      </c>
      <c r="AH96" s="149">
        <v>9.1000000000000004E-3</v>
      </c>
      <c r="AI96" s="149">
        <v>0</v>
      </c>
      <c r="AJ96" s="149">
        <v>1.0484</v>
      </c>
      <c r="AK96" s="149">
        <v>1.2323</v>
      </c>
      <c r="AL96" s="149">
        <v>0.29139999999999999</v>
      </c>
      <c r="AM96" s="149">
        <v>4.0599999999999997E-2</v>
      </c>
      <c r="AN96" s="149">
        <v>5.5999999999999999E-3</v>
      </c>
      <c r="AO96" s="149">
        <v>0.4456</v>
      </c>
      <c r="AP96" s="149">
        <v>0</v>
      </c>
      <c r="AQ96" s="150">
        <f t="shared" si="17"/>
        <v>6.2231000000000005</v>
      </c>
      <c r="AR96" s="150">
        <f t="shared" si="18"/>
        <v>6.2231000000000005</v>
      </c>
      <c r="AS96" s="150">
        <f t="shared" si="19"/>
        <v>3.2054</v>
      </c>
      <c r="AT96" s="151">
        <v>0.15559999999999999</v>
      </c>
      <c r="AU96" s="152">
        <f t="shared" si="15"/>
        <v>6.3787000000000003</v>
      </c>
      <c r="AV96" s="131"/>
      <c r="AW96" s="153"/>
      <c r="AX96" s="152"/>
      <c r="AY96" s="131"/>
      <c r="AZ96" s="151">
        <f t="shared" si="28"/>
        <v>8.0100000000000005E-2</v>
      </c>
      <c r="BA96" s="160">
        <f t="shared" si="27"/>
        <v>3.2854999999999999</v>
      </c>
      <c r="BB96" s="131"/>
      <c r="BC96" s="155">
        <f t="shared" si="20"/>
        <v>28244.95</v>
      </c>
      <c r="BD96" s="155">
        <f t="shared" si="21"/>
        <v>338939.4</v>
      </c>
      <c r="BE96" s="156"/>
      <c r="BF96" s="157">
        <v>5.1026000000000007</v>
      </c>
      <c r="BG96" s="157">
        <v>5.1026000000000007</v>
      </c>
      <c r="BH96" s="156"/>
      <c r="BI96" s="158">
        <f t="shared" si="22"/>
        <v>1.2500881903343393</v>
      </c>
      <c r="BJ96" s="158">
        <f t="shared" si="23"/>
        <v>0</v>
      </c>
      <c r="BK96" s="156">
        <v>8.0100000000000005E-2</v>
      </c>
      <c r="BL96" s="161">
        <f t="shared" si="29"/>
        <v>0</v>
      </c>
      <c r="BM96" s="103">
        <f t="shared" si="24"/>
        <v>5788.294672</v>
      </c>
      <c r="BN96" s="103">
        <f t="shared" si="25"/>
        <v>1503.3093950000002</v>
      </c>
      <c r="BO96" s="103">
        <f t="shared" si="26"/>
        <v>7291.6040670000002</v>
      </c>
    </row>
    <row r="97" spans="1:67" ht="21" x14ac:dyDescent="0.35">
      <c r="A97" s="142">
        <f>[1]ХАРАКТЕРИСТИКА!A129</f>
        <v>118</v>
      </c>
      <c r="B97" s="142">
        <v>91</v>
      </c>
      <c r="C97" s="143" t="s">
        <v>345</v>
      </c>
      <c r="D97" s="144">
        <v>5</v>
      </c>
      <c r="E97" s="144">
        <v>4</v>
      </c>
      <c r="F97" s="145" t="s">
        <v>346</v>
      </c>
      <c r="G97" s="145" t="s">
        <v>97</v>
      </c>
      <c r="H97" s="146">
        <f t="shared" si="16"/>
        <v>2766.38</v>
      </c>
      <c r="I97" s="147">
        <v>2766.38</v>
      </c>
      <c r="J97" s="147"/>
      <c r="K97" s="147">
        <v>0</v>
      </c>
      <c r="L97" s="148">
        <v>0</v>
      </c>
      <c r="M97" s="147"/>
      <c r="N97" s="103"/>
      <c r="O97" s="149">
        <v>0.16270000000000001</v>
      </c>
      <c r="P97" s="149">
        <v>0.14960000000000001</v>
      </c>
      <c r="Q97" s="149">
        <v>0.21290000000000001</v>
      </c>
      <c r="R97" s="149">
        <v>4.3700000000000003E-2</v>
      </c>
      <c r="S97" s="149">
        <v>1.09E-2</v>
      </c>
      <c r="T97" s="149">
        <v>0.21629999999999999</v>
      </c>
      <c r="U97" s="149">
        <v>4.8099999999999997E-2</v>
      </c>
      <c r="V97" s="149">
        <v>0.3458</v>
      </c>
      <c r="W97" s="149">
        <v>0</v>
      </c>
      <c r="X97" s="149">
        <v>0</v>
      </c>
      <c r="Y97" s="149">
        <v>0.1026</v>
      </c>
      <c r="Z97" s="149">
        <v>0</v>
      </c>
      <c r="AA97" s="149">
        <v>1.139</v>
      </c>
      <c r="AB97" s="149">
        <v>0.10580000000000001</v>
      </c>
      <c r="AC97" s="149">
        <v>0.19539999999999999</v>
      </c>
      <c r="AD97" s="149">
        <v>2.3E-2</v>
      </c>
      <c r="AE97" s="149">
        <v>4.8399999999999999E-2</v>
      </c>
      <c r="AF97" s="149">
        <v>2.3699999999999999E-2</v>
      </c>
      <c r="AG97" s="149">
        <v>5.9700000000000003E-2</v>
      </c>
      <c r="AH97" s="149">
        <v>9.1999999999999998E-3</v>
      </c>
      <c r="AI97" s="149">
        <v>0</v>
      </c>
      <c r="AJ97" s="149">
        <v>1.4722</v>
      </c>
      <c r="AK97" s="149">
        <v>0.68830000000000002</v>
      </c>
      <c r="AL97" s="149">
        <v>0.40539999999999998</v>
      </c>
      <c r="AM97" s="149">
        <v>4.4400000000000002E-2</v>
      </c>
      <c r="AN97" s="149">
        <v>6.1999999999999998E-3</v>
      </c>
      <c r="AO97" s="149">
        <v>0.25609999999999999</v>
      </c>
      <c r="AP97" s="149">
        <v>0</v>
      </c>
      <c r="AQ97" s="150">
        <f t="shared" si="17"/>
        <v>5.7694000000000001</v>
      </c>
      <c r="AR97" s="150">
        <f t="shared" si="18"/>
        <v>5.7694000000000001</v>
      </c>
      <c r="AS97" s="150">
        <f t="shared" si="19"/>
        <v>2.9473999999999996</v>
      </c>
      <c r="AT97" s="151">
        <v>0.14419999999999999</v>
      </c>
      <c r="AU97" s="152">
        <f t="shared" si="15"/>
        <v>5.9135999999999997</v>
      </c>
      <c r="AV97" s="131"/>
      <c r="AW97" s="153"/>
      <c r="AX97" s="152"/>
      <c r="AY97" s="131"/>
      <c r="AZ97" s="151">
        <f t="shared" si="28"/>
        <v>7.3700000000000002E-2</v>
      </c>
      <c r="BA97" s="160">
        <f t="shared" si="27"/>
        <v>3.0210999999999997</v>
      </c>
      <c r="BB97" s="131"/>
      <c r="BC97" s="155">
        <f t="shared" si="20"/>
        <v>16359.26</v>
      </c>
      <c r="BD97" s="155">
        <f t="shared" si="21"/>
        <v>196311.12</v>
      </c>
      <c r="BE97" s="156"/>
      <c r="BF97" s="157">
        <v>4.7296000000000005</v>
      </c>
      <c r="BG97" s="157">
        <v>4.7296000000000005</v>
      </c>
      <c r="BH97" s="156"/>
      <c r="BI97" s="158">
        <f t="shared" si="22"/>
        <v>1.250338294993234</v>
      </c>
      <c r="BJ97" s="158">
        <f t="shared" si="23"/>
        <v>0</v>
      </c>
      <c r="BK97" s="156">
        <v>7.3700000000000002E-2</v>
      </c>
      <c r="BL97" s="161">
        <f t="shared" si="29"/>
        <v>0</v>
      </c>
      <c r="BM97" s="103">
        <f t="shared" si="24"/>
        <v>3150.9068200000002</v>
      </c>
      <c r="BN97" s="103">
        <f t="shared" si="25"/>
        <v>1286.9199760000001</v>
      </c>
      <c r="BO97" s="103">
        <f t="shared" si="26"/>
        <v>4437.8267960000003</v>
      </c>
    </row>
    <row r="98" spans="1:67" ht="21" x14ac:dyDescent="0.35">
      <c r="A98" s="142">
        <f>[1]ХАРАКТЕРИСТИКА!A130</f>
        <v>119</v>
      </c>
      <c r="B98" s="142">
        <v>92</v>
      </c>
      <c r="C98" s="143" t="s">
        <v>347</v>
      </c>
      <c r="D98" s="144">
        <v>5</v>
      </c>
      <c r="E98" s="144">
        <v>6</v>
      </c>
      <c r="F98" s="145" t="s">
        <v>348</v>
      </c>
      <c r="G98" s="145" t="s">
        <v>97</v>
      </c>
      <c r="H98" s="146">
        <f t="shared" si="16"/>
        <v>4471.74</v>
      </c>
      <c r="I98" s="147">
        <v>4471.74</v>
      </c>
      <c r="J98" s="147"/>
      <c r="K98" s="147">
        <v>0</v>
      </c>
      <c r="L98" s="148">
        <v>0</v>
      </c>
      <c r="M98" s="147"/>
      <c r="N98" s="103"/>
      <c r="O98" s="149">
        <v>0.14899999999999999</v>
      </c>
      <c r="P98" s="149">
        <v>0.13750000000000001</v>
      </c>
      <c r="Q98" s="149">
        <v>0.21840000000000001</v>
      </c>
      <c r="R98" s="149">
        <v>4.2799999999999998E-2</v>
      </c>
      <c r="S98" s="149">
        <v>1.5100000000000001E-2</v>
      </c>
      <c r="T98" s="149">
        <v>0.25779999999999997</v>
      </c>
      <c r="U98" s="149">
        <v>4.8099999999999997E-2</v>
      </c>
      <c r="V98" s="149">
        <v>0.3458</v>
      </c>
      <c r="W98" s="149">
        <v>0</v>
      </c>
      <c r="X98" s="149">
        <v>0</v>
      </c>
      <c r="Y98" s="149">
        <v>9.6799999999999997E-2</v>
      </c>
      <c r="Z98" s="149">
        <v>0</v>
      </c>
      <c r="AA98" s="149">
        <v>1.1451</v>
      </c>
      <c r="AB98" s="149">
        <v>9.6500000000000002E-2</v>
      </c>
      <c r="AC98" s="149">
        <v>0.17949999999999999</v>
      </c>
      <c r="AD98" s="149">
        <v>2.3699999999999999E-2</v>
      </c>
      <c r="AE98" s="149">
        <v>3.8800000000000001E-2</v>
      </c>
      <c r="AF98" s="149">
        <v>3.3000000000000002E-2</v>
      </c>
      <c r="AG98" s="149">
        <v>7.7100000000000002E-2</v>
      </c>
      <c r="AH98" s="149">
        <v>8.5000000000000006E-3</v>
      </c>
      <c r="AI98" s="149">
        <v>0</v>
      </c>
      <c r="AJ98" s="149">
        <v>1.4503999999999999</v>
      </c>
      <c r="AK98" s="149">
        <v>0.62360000000000004</v>
      </c>
      <c r="AL98" s="149">
        <v>0.37430000000000002</v>
      </c>
      <c r="AM98" s="149">
        <v>4.3999999999999997E-2</v>
      </c>
      <c r="AN98" s="149">
        <v>6.1000000000000004E-3</v>
      </c>
      <c r="AO98" s="149">
        <v>0.19670000000000001</v>
      </c>
      <c r="AP98" s="149">
        <v>0</v>
      </c>
      <c r="AQ98" s="150">
        <f t="shared" si="17"/>
        <v>5.6085999999999991</v>
      </c>
      <c r="AR98" s="150">
        <f t="shared" si="18"/>
        <v>5.6085999999999991</v>
      </c>
      <c r="AS98" s="150">
        <f t="shared" si="19"/>
        <v>2.9636000000000005</v>
      </c>
      <c r="AT98" s="151">
        <v>0.14019999999999999</v>
      </c>
      <c r="AU98" s="152">
        <f t="shared" si="15"/>
        <v>5.7487999999999992</v>
      </c>
      <c r="AV98" s="131"/>
      <c r="AW98" s="153"/>
      <c r="AX98" s="152"/>
      <c r="AY98" s="131"/>
      <c r="AZ98" s="151">
        <f t="shared" si="28"/>
        <v>7.4099999999999999E-2</v>
      </c>
      <c r="BA98" s="160">
        <f t="shared" si="27"/>
        <v>3.0377000000000005</v>
      </c>
      <c r="BB98" s="131"/>
      <c r="BC98" s="155">
        <f t="shared" si="20"/>
        <v>25707.14</v>
      </c>
      <c r="BD98" s="155">
        <f t="shared" si="21"/>
        <v>308485.68</v>
      </c>
      <c r="BE98" s="156"/>
      <c r="BF98" s="157">
        <v>4.5973999999999995</v>
      </c>
      <c r="BG98" s="157">
        <v>4.5973999999999995</v>
      </c>
      <c r="BH98" s="156"/>
      <c r="BI98" s="158">
        <f t="shared" si="22"/>
        <v>1.2504459042067255</v>
      </c>
      <c r="BJ98" s="158">
        <f t="shared" si="23"/>
        <v>0</v>
      </c>
      <c r="BK98" s="156">
        <v>7.4099999999999999E-2</v>
      </c>
      <c r="BL98" s="161">
        <f t="shared" si="29"/>
        <v>0</v>
      </c>
      <c r="BM98" s="103">
        <f t="shared" si="24"/>
        <v>5120.5894739999994</v>
      </c>
      <c r="BN98" s="103">
        <f t="shared" si="25"/>
        <v>2044.0323540000002</v>
      </c>
      <c r="BO98" s="103">
        <f t="shared" si="26"/>
        <v>7164.6218279999994</v>
      </c>
    </row>
    <row r="99" spans="1:67" ht="21" x14ac:dyDescent="0.35">
      <c r="A99" s="142">
        <f>[1]ХАРАКТЕРИСТИКА!A131</f>
        <v>120</v>
      </c>
      <c r="B99" s="142">
        <v>93</v>
      </c>
      <c r="C99" s="143" t="s">
        <v>349</v>
      </c>
      <c r="D99" s="144">
        <v>5</v>
      </c>
      <c r="E99" s="144">
        <v>4</v>
      </c>
      <c r="F99" s="145" t="s">
        <v>350</v>
      </c>
      <c r="G99" s="145" t="s">
        <v>97</v>
      </c>
      <c r="H99" s="146">
        <f t="shared" si="16"/>
        <v>2751.56</v>
      </c>
      <c r="I99" s="147">
        <v>2751.56</v>
      </c>
      <c r="J99" s="147"/>
      <c r="K99" s="147">
        <v>0</v>
      </c>
      <c r="L99" s="148">
        <v>0</v>
      </c>
      <c r="M99" s="147"/>
      <c r="N99" s="103"/>
      <c r="O99" s="149">
        <v>0.1638</v>
      </c>
      <c r="P99" s="149">
        <v>0.15040000000000001</v>
      </c>
      <c r="Q99" s="149">
        <v>0.21360000000000001</v>
      </c>
      <c r="R99" s="149">
        <v>4.3700000000000003E-2</v>
      </c>
      <c r="S99" s="149">
        <v>1.09E-2</v>
      </c>
      <c r="T99" s="149">
        <v>0.2175</v>
      </c>
      <c r="U99" s="149">
        <v>4.8099999999999997E-2</v>
      </c>
      <c r="V99" s="149">
        <v>0.3458</v>
      </c>
      <c r="W99" s="149">
        <v>0</v>
      </c>
      <c r="X99" s="149">
        <v>0</v>
      </c>
      <c r="Y99" s="149">
        <v>0.10489999999999999</v>
      </c>
      <c r="Z99" s="149">
        <v>0</v>
      </c>
      <c r="AA99" s="149">
        <v>1.5724</v>
      </c>
      <c r="AB99" s="149">
        <v>0.1066</v>
      </c>
      <c r="AC99" s="149">
        <v>0.19639999999999999</v>
      </c>
      <c r="AD99" s="149">
        <v>2.29E-2</v>
      </c>
      <c r="AE99" s="149">
        <v>4.8399999999999999E-2</v>
      </c>
      <c r="AF99" s="149">
        <v>2.3800000000000002E-2</v>
      </c>
      <c r="AG99" s="149">
        <v>0.06</v>
      </c>
      <c r="AH99" s="149">
        <v>9.1999999999999998E-3</v>
      </c>
      <c r="AI99" s="149">
        <v>0</v>
      </c>
      <c r="AJ99" s="149">
        <v>0.76039999999999996</v>
      </c>
      <c r="AK99" s="149">
        <v>0.6865</v>
      </c>
      <c r="AL99" s="149">
        <v>0.40039999999999998</v>
      </c>
      <c r="AM99" s="149">
        <v>4.4600000000000001E-2</v>
      </c>
      <c r="AN99" s="149">
        <v>6.1999999999999998E-3</v>
      </c>
      <c r="AO99" s="149">
        <v>0.29520000000000002</v>
      </c>
      <c r="AP99" s="149">
        <v>0</v>
      </c>
      <c r="AQ99" s="150">
        <f t="shared" si="17"/>
        <v>5.5316999999999998</v>
      </c>
      <c r="AR99" s="150">
        <f t="shared" si="18"/>
        <v>5.5316999999999998</v>
      </c>
      <c r="AS99" s="150">
        <f t="shared" si="19"/>
        <v>3.3892000000000002</v>
      </c>
      <c r="AT99" s="151">
        <v>0.13830000000000001</v>
      </c>
      <c r="AU99" s="152">
        <f t="shared" si="15"/>
        <v>5.67</v>
      </c>
      <c r="AV99" s="131"/>
      <c r="AW99" s="153"/>
      <c r="AX99" s="152"/>
      <c r="AY99" s="131"/>
      <c r="AZ99" s="151">
        <f t="shared" si="28"/>
        <v>8.4699999999999998E-2</v>
      </c>
      <c r="BA99" s="160">
        <f t="shared" si="27"/>
        <v>3.4739000000000004</v>
      </c>
      <c r="BB99" s="131"/>
      <c r="BC99" s="155">
        <f t="shared" si="20"/>
        <v>15601.35</v>
      </c>
      <c r="BD99" s="155">
        <f t="shared" si="21"/>
        <v>187216.2</v>
      </c>
      <c r="BE99" s="156"/>
      <c r="BF99" s="157">
        <v>4.5359999999999996</v>
      </c>
      <c r="BG99" s="157">
        <v>4.5359999999999996</v>
      </c>
      <c r="BH99" s="156"/>
      <c r="BI99" s="158">
        <f t="shared" si="22"/>
        <v>1.25</v>
      </c>
      <c r="BJ99" s="158">
        <f t="shared" si="23"/>
        <v>0</v>
      </c>
      <c r="BK99" s="156">
        <v>8.4699999999999998E-2</v>
      </c>
      <c r="BL99" s="161">
        <f t="shared" si="29"/>
        <v>0</v>
      </c>
      <c r="BM99" s="103">
        <f t="shared" si="24"/>
        <v>4326.552944</v>
      </c>
      <c r="BN99" s="103">
        <f t="shared" si="25"/>
        <v>1285.8039879999999</v>
      </c>
      <c r="BO99" s="103">
        <f t="shared" si="26"/>
        <v>5612.3569319999997</v>
      </c>
    </row>
    <row r="100" spans="1:67" ht="21" x14ac:dyDescent="0.35">
      <c r="A100" s="142">
        <f>[1]ХАРАКТЕРИСТИКА!A133</f>
        <v>122</v>
      </c>
      <c r="B100" s="142">
        <v>94</v>
      </c>
      <c r="C100" s="143" t="s">
        <v>351</v>
      </c>
      <c r="D100" s="144">
        <v>5</v>
      </c>
      <c r="E100" s="144">
        <v>2</v>
      </c>
      <c r="F100" s="145" t="s">
        <v>352</v>
      </c>
      <c r="G100" s="145" t="s">
        <v>97</v>
      </c>
      <c r="H100" s="146">
        <f t="shared" si="16"/>
        <v>1941.9</v>
      </c>
      <c r="I100" s="147">
        <v>1941.9</v>
      </c>
      <c r="J100" s="147"/>
      <c r="K100" s="147">
        <v>0</v>
      </c>
      <c r="L100" s="148">
        <v>0</v>
      </c>
      <c r="M100" s="147"/>
      <c r="N100" s="103"/>
      <c r="O100" s="149">
        <v>0.2535</v>
      </c>
      <c r="P100" s="149">
        <v>0.2437</v>
      </c>
      <c r="Q100" s="149">
        <v>0.22489999999999999</v>
      </c>
      <c r="R100" s="149">
        <v>4.9500000000000002E-2</v>
      </c>
      <c r="S100" s="149">
        <v>7.7000000000000002E-3</v>
      </c>
      <c r="T100" s="149">
        <v>0.1178</v>
      </c>
      <c r="U100" s="149">
        <v>4.8099999999999997E-2</v>
      </c>
      <c r="V100" s="149">
        <v>0.3458</v>
      </c>
      <c r="W100" s="149">
        <v>0</v>
      </c>
      <c r="X100" s="149">
        <v>0</v>
      </c>
      <c r="Y100" s="149">
        <v>0.1487</v>
      </c>
      <c r="Z100" s="149">
        <v>0</v>
      </c>
      <c r="AA100" s="149">
        <v>0.77429999999999999</v>
      </c>
      <c r="AB100" s="149">
        <v>0.1714</v>
      </c>
      <c r="AC100" s="149">
        <v>0.31819999999999998</v>
      </c>
      <c r="AD100" s="149">
        <v>2.9399999999999999E-2</v>
      </c>
      <c r="AE100" s="149">
        <v>3.09E-2</v>
      </c>
      <c r="AF100" s="149">
        <v>1.6899999999999998E-2</v>
      </c>
      <c r="AG100" s="149">
        <v>2.3699999999999999E-2</v>
      </c>
      <c r="AH100" s="149">
        <v>1.9699999999999999E-2</v>
      </c>
      <c r="AI100" s="149">
        <v>0</v>
      </c>
      <c r="AJ100" s="149">
        <v>1.2527000000000001</v>
      </c>
      <c r="AK100" s="149">
        <v>0.66959999999999997</v>
      </c>
      <c r="AL100" s="149">
        <v>0.3382</v>
      </c>
      <c r="AM100" s="149">
        <v>4.5999999999999999E-2</v>
      </c>
      <c r="AN100" s="149">
        <v>6.4000000000000003E-3</v>
      </c>
      <c r="AO100" s="149">
        <v>0.44409999999999999</v>
      </c>
      <c r="AP100" s="149">
        <v>0</v>
      </c>
      <c r="AQ100" s="150">
        <f t="shared" si="17"/>
        <v>5.5811999999999991</v>
      </c>
      <c r="AR100" s="150">
        <f t="shared" si="18"/>
        <v>5.5811999999999991</v>
      </c>
      <c r="AS100" s="150">
        <f t="shared" si="19"/>
        <v>2.8765999999999994</v>
      </c>
      <c r="AT100" s="151">
        <v>0.13950000000000001</v>
      </c>
      <c r="AU100" s="152">
        <f t="shared" si="15"/>
        <v>5.720699999999999</v>
      </c>
      <c r="AV100" s="131"/>
      <c r="AW100" s="153"/>
      <c r="AX100" s="152"/>
      <c r="AY100" s="131"/>
      <c r="AZ100" s="151">
        <f t="shared" si="28"/>
        <v>7.1900000000000006E-2</v>
      </c>
      <c r="BA100" s="160">
        <f t="shared" si="27"/>
        <v>2.9484999999999992</v>
      </c>
      <c r="BB100" s="131"/>
      <c r="BC100" s="155">
        <f t="shared" si="20"/>
        <v>11109.03</v>
      </c>
      <c r="BD100" s="155">
        <f t="shared" si="21"/>
        <v>133308.36000000002</v>
      </c>
      <c r="BE100" s="156"/>
      <c r="BF100" s="157">
        <v>4.5754000000000001</v>
      </c>
      <c r="BG100" s="157">
        <v>4.5754000000000001</v>
      </c>
      <c r="BH100" s="156"/>
      <c r="BI100" s="158">
        <f t="shared" si="22"/>
        <v>1.2503169121825413</v>
      </c>
      <c r="BJ100" s="158">
        <f t="shared" si="23"/>
        <v>0</v>
      </c>
      <c r="BK100" s="156">
        <v>7.1900000000000006E-2</v>
      </c>
      <c r="BL100" s="161">
        <f t="shared" si="29"/>
        <v>0</v>
      </c>
      <c r="BM100" s="103">
        <f t="shared" si="24"/>
        <v>1503.6131700000001</v>
      </c>
      <c r="BN100" s="103">
        <f t="shared" si="25"/>
        <v>1184.9473800000003</v>
      </c>
      <c r="BO100" s="103">
        <f t="shared" si="26"/>
        <v>2688.5605500000001</v>
      </c>
    </row>
    <row r="101" spans="1:67" ht="21" x14ac:dyDescent="0.35">
      <c r="A101" s="142">
        <f>[1]ХАРАКТЕРИСТИКА!A134</f>
        <v>123</v>
      </c>
      <c r="B101" s="142">
        <v>95</v>
      </c>
      <c r="C101" s="143" t="s">
        <v>353</v>
      </c>
      <c r="D101" s="144">
        <v>5</v>
      </c>
      <c r="E101" s="144">
        <v>4</v>
      </c>
      <c r="F101" s="145" t="s">
        <v>354</v>
      </c>
      <c r="G101" s="145" t="s">
        <v>97</v>
      </c>
      <c r="H101" s="146">
        <f t="shared" si="16"/>
        <v>2735.62</v>
      </c>
      <c r="I101" s="147">
        <v>2735.62</v>
      </c>
      <c r="J101" s="147"/>
      <c r="K101" s="147">
        <v>0</v>
      </c>
      <c r="L101" s="148">
        <v>0</v>
      </c>
      <c r="M101" s="147"/>
      <c r="N101" s="103"/>
      <c r="O101" s="149">
        <v>0.16470000000000001</v>
      </c>
      <c r="P101" s="149">
        <v>0.1512</v>
      </c>
      <c r="Q101" s="149">
        <v>0.21329999999999999</v>
      </c>
      <c r="R101" s="149">
        <v>4.3799999999999999E-2</v>
      </c>
      <c r="S101" s="149">
        <v>1.0999999999999999E-2</v>
      </c>
      <c r="T101" s="149">
        <v>0.21879999999999999</v>
      </c>
      <c r="U101" s="149">
        <v>4.8099999999999997E-2</v>
      </c>
      <c r="V101" s="149">
        <v>0.3458</v>
      </c>
      <c r="W101" s="149">
        <v>0</v>
      </c>
      <c r="X101" s="149">
        <v>0</v>
      </c>
      <c r="Y101" s="149">
        <v>0.1055</v>
      </c>
      <c r="Z101" s="149">
        <v>0</v>
      </c>
      <c r="AA101" s="149">
        <v>1.1513</v>
      </c>
      <c r="AB101" s="149">
        <v>0.1071</v>
      </c>
      <c r="AC101" s="149">
        <v>0.19750000000000001</v>
      </c>
      <c r="AD101" s="149">
        <v>2.29E-2</v>
      </c>
      <c r="AE101" s="149">
        <v>4.9200000000000001E-2</v>
      </c>
      <c r="AF101" s="149">
        <v>2.4E-2</v>
      </c>
      <c r="AG101" s="149">
        <v>6.0400000000000002E-2</v>
      </c>
      <c r="AH101" s="149">
        <v>9.2999999999999992E-3</v>
      </c>
      <c r="AI101" s="149">
        <v>0</v>
      </c>
      <c r="AJ101" s="149">
        <v>1.2144999999999999</v>
      </c>
      <c r="AK101" s="149">
        <v>0.69069999999999998</v>
      </c>
      <c r="AL101" s="149">
        <v>0.37930000000000003</v>
      </c>
      <c r="AM101" s="149">
        <v>4.48E-2</v>
      </c>
      <c r="AN101" s="149">
        <v>6.1999999999999998E-3</v>
      </c>
      <c r="AO101" s="149">
        <v>0.27510000000000001</v>
      </c>
      <c r="AP101" s="149">
        <v>0</v>
      </c>
      <c r="AQ101" s="150">
        <f t="shared" si="17"/>
        <v>5.5344999999999995</v>
      </c>
      <c r="AR101" s="150">
        <f t="shared" si="18"/>
        <v>5.5344999999999995</v>
      </c>
      <c r="AS101" s="150">
        <f t="shared" si="19"/>
        <v>2.9748999999999999</v>
      </c>
      <c r="AT101" s="151">
        <v>0.1384</v>
      </c>
      <c r="AU101" s="152">
        <f t="shared" si="15"/>
        <v>5.6728999999999994</v>
      </c>
      <c r="AV101" s="131"/>
      <c r="AW101" s="153"/>
      <c r="AX101" s="152"/>
      <c r="AY101" s="131"/>
      <c r="AZ101" s="151">
        <f t="shared" si="28"/>
        <v>7.4399999999999994E-2</v>
      </c>
      <c r="BA101" s="160">
        <f t="shared" si="27"/>
        <v>3.0492999999999997</v>
      </c>
      <c r="BB101" s="131"/>
      <c r="BC101" s="155">
        <f t="shared" si="20"/>
        <v>15518.9</v>
      </c>
      <c r="BD101" s="155">
        <f t="shared" si="21"/>
        <v>186226.8</v>
      </c>
      <c r="BE101" s="156"/>
      <c r="BF101" s="157">
        <v>4.5372000000000003</v>
      </c>
      <c r="BG101" s="157">
        <v>4.5372000000000003</v>
      </c>
      <c r="BH101" s="156"/>
      <c r="BI101" s="158">
        <f t="shared" si="22"/>
        <v>1.2503085603455875</v>
      </c>
      <c r="BJ101" s="158">
        <f t="shared" si="23"/>
        <v>0</v>
      </c>
      <c r="BK101" s="156">
        <v>7.4399999999999994E-2</v>
      </c>
      <c r="BL101" s="161">
        <f t="shared" si="29"/>
        <v>0</v>
      </c>
      <c r="BM101" s="103">
        <f t="shared" si="24"/>
        <v>3149.5193059999997</v>
      </c>
      <c r="BN101" s="103">
        <f t="shared" si="25"/>
        <v>1286.835648</v>
      </c>
      <c r="BO101" s="103">
        <f t="shared" si="26"/>
        <v>4436.3549539999995</v>
      </c>
    </row>
    <row r="102" spans="1:67" ht="21" x14ac:dyDescent="0.35">
      <c r="A102" s="142">
        <f>[1]ХАРАКТЕРИСТИКА!A135</f>
        <v>124</v>
      </c>
      <c r="B102" s="142">
        <v>96</v>
      </c>
      <c r="C102" s="143" t="s">
        <v>355</v>
      </c>
      <c r="D102" s="144">
        <v>5</v>
      </c>
      <c r="E102" s="144">
        <v>6</v>
      </c>
      <c r="F102" s="145" t="s">
        <v>356</v>
      </c>
      <c r="G102" s="145" t="s">
        <v>97</v>
      </c>
      <c r="H102" s="146">
        <f t="shared" si="16"/>
        <v>4437.7</v>
      </c>
      <c r="I102" s="147">
        <v>4408.2</v>
      </c>
      <c r="J102" s="147"/>
      <c r="K102" s="147">
        <v>0</v>
      </c>
      <c r="L102" s="148">
        <v>29.5</v>
      </c>
      <c r="M102" s="147"/>
      <c r="N102" s="103"/>
      <c r="O102" s="149">
        <v>0.15</v>
      </c>
      <c r="P102" s="149">
        <v>0.1482</v>
      </c>
      <c r="Q102" s="149">
        <v>0.21859999999999999</v>
      </c>
      <c r="R102" s="149">
        <v>4.3999999999999997E-2</v>
      </c>
      <c r="S102" s="149">
        <v>1.35E-2</v>
      </c>
      <c r="T102" s="149">
        <v>0.2571</v>
      </c>
      <c r="U102" s="149">
        <v>4.8099999999999997E-2</v>
      </c>
      <c r="V102" s="149">
        <v>0.3458</v>
      </c>
      <c r="W102" s="149">
        <v>0</v>
      </c>
      <c r="X102" s="149">
        <v>0</v>
      </c>
      <c r="Y102" s="149">
        <v>9.7600000000000006E-2</v>
      </c>
      <c r="Z102" s="149">
        <v>0</v>
      </c>
      <c r="AA102" s="149">
        <v>1.3368</v>
      </c>
      <c r="AB102" s="149">
        <v>9.7600000000000006E-2</v>
      </c>
      <c r="AC102" s="149">
        <v>0.19350000000000001</v>
      </c>
      <c r="AD102" s="149">
        <v>2.3800000000000002E-2</v>
      </c>
      <c r="AE102" s="149">
        <v>4.8099999999999997E-2</v>
      </c>
      <c r="AF102" s="149">
        <v>2.9499999999999998E-2</v>
      </c>
      <c r="AG102" s="149">
        <v>7.51E-2</v>
      </c>
      <c r="AH102" s="149">
        <v>8.6E-3</v>
      </c>
      <c r="AI102" s="149">
        <v>0</v>
      </c>
      <c r="AJ102" s="149">
        <v>1.2104999999999999</v>
      </c>
      <c r="AK102" s="149">
        <v>0.64610000000000001</v>
      </c>
      <c r="AL102" s="149">
        <v>0.2228</v>
      </c>
      <c r="AM102" s="149">
        <v>3.8899999999999997E-2</v>
      </c>
      <c r="AN102" s="149">
        <v>5.4000000000000003E-3</v>
      </c>
      <c r="AO102" s="149">
        <v>0.2074</v>
      </c>
      <c r="AP102" s="149">
        <v>0</v>
      </c>
      <c r="AQ102" s="150">
        <f t="shared" si="17"/>
        <v>5.4669999999999996</v>
      </c>
      <c r="AR102" s="150">
        <f t="shared" si="18"/>
        <v>5.4669999999999996</v>
      </c>
      <c r="AS102" s="150">
        <f t="shared" si="19"/>
        <v>3.1801999999999997</v>
      </c>
      <c r="AT102" s="151">
        <v>0.13669999999999999</v>
      </c>
      <c r="AU102" s="152">
        <f t="shared" si="15"/>
        <v>5.6036999999999999</v>
      </c>
      <c r="AV102" s="131"/>
      <c r="AW102" s="153"/>
      <c r="AX102" s="152"/>
      <c r="AY102" s="131"/>
      <c r="AZ102" s="151">
        <f t="shared" si="28"/>
        <v>7.9500000000000001E-2</v>
      </c>
      <c r="BA102" s="160">
        <f t="shared" si="27"/>
        <v>3.2596999999999996</v>
      </c>
      <c r="BB102" s="131"/>
      <c r="BC102" s="155">
        <f t="shared" si="20"/>
        <v>24798.39</v>
      </c>
      <c r="BD102" s="155">
        <f t="shared" si="21"/>
        <v>297580.68</v>
      </c>
      <c r="BE102" s="156"/>
      <c r="BF102" s="157">
        <v>4.4820000000000002</v>
      </c>
      <c r="BG102" s="157">
        <v>4.4820000000000002</v>
      </c>
      <c r="BH102" s="156"/>
      <c r="BI102" s="158">
        <f t="shared" si="22"/>
        <v>1.2502677376171352</v>
      </c>
      <c r="BJ102" s="158">
        <f t="shared" si="23"/>
        <v>0</v>
      </c>
      <c r="BK102" s="156">
        <v>7.9500000000000001E-2</v>
      </c>
      <c r="BL102" s="161">
        <f t="shared" si="29"/>
        <v>0</v>
      </c>
      <c r="BM102" s="103">
        <f t="shared" si="24"/>
        <v>5932.31736</v>
      </c>
      <c r="BN102" s="103">
        <f t="shared" si="25"/>
        <v>2113.2327399999999</v>
      </c>
      <c r="BO102" s="103">
        <f t="shared" si="26"/>
        <v>8045.5501000000004</v>
      </c>
    </row>
    <row r="103" spans="1:67" ht="21" x14ac:dyDescent="0.35">
      <c r="A103" s="142">
        <f>[1]ХАРАКТЕРИСТИКА!A136</f>
        <v>125</v>
      </c>
      <c r="B103" s="142">
        <v>97</v>
      </c>
      <c r="C103" s="143" t="s">
        <v>357</v>
      </c>
      <c r="D103" s="144">
        <v>5</v>
      </c>
      <c r="E103" s="144">
        <v>2</v>
      </c>
      <c r="F103" s="145" t="s">
        <v>358</v>
      </c>
      <c r="G103" s="145" t="s">
        <v>97</v>
      </c>
      <c r="H103" s="146">
        <f t="shared" si="16"/>
        <v>4412.7</v>
      </c>
      <c r="I103" s="147">
        <v>4412.7</v>
      </c>
      <c r="J103" s="147"/>
      <c r="K103" s="147">
        <v>0</v>
      </c>
      <c r="L103" s="148">
        <v>0</v>
      </c>
      <c r="M103" s="147"/>
      <c r="N103" s="103"/>
      <c r="O103" s="149">
        <v>0.1537</v>
      </c>
      <c r="P103" s="149">
        <v>0.14280000000000001</v>
      </c>
      <c r="Q103" s="149">
        <v>0.21929999999999999</v>
      </c>
      <c r="R103" s="149">
        <v>4.2900000000000001E-2</v>
      </c>
      <c r="S103" s="149">
        <v>0</v>
      </c>
      <c r="T103" s="149">
        <v>0.12720000000000001</v>
      </c>
      <c r="U103" s="149">
        <v>4.8099999999999997E-2</v>
      </c>
      <c r="V103" s="149">
        <v>0.3458</v>
      </c>
      <c r="W103" s="149">
        <v>0</v>
      </c>
      <c r="X103" s="149">
        <v>0</v>
      </c>
      <c r="Y103" s="149">
        <v>0.17449999999999999</v>
      </c>
      <c r="Z103" s="149">
        <v>0</v>
      </c>
      <c r="AA103" s="149">
        <v>0.67220000000000002</v>
      </c>
      <c r="AB103" s="149">
        <v>0.10489999999999999</v>
      </c>
      <c r="AC103" s="149">
        <v>0.1865</v>
      </c>
      <c r="AD103" s="149">
        <v>2.1600000000000001E-2</v>
      </c>
      <c r="AE103" s="149">
        <v>4.1500000000000002E-2</v>
      </c>
      <c r="AF103" s="149">
        <v>0</v>
      </c>
      <c r="AG103" s="149">
        <v>3.85E-2</v>
      </c>
      <c r="AH103" s="149">
        <v>9.2999999999999992E-3</v>
      </c>
      <c r="AI103" s="149">
        <v>0</v>
      </c>
      <c r="AJ103" s="149">
        <v>1.2343</v>
      </c>
      <c r="AK103" s="149">
        <v>1.3298000000000001</v>
      </c>
      <c r="AL103" s="149">
        <v>0.28489999999999999</v>
      </c>
      <c r="AM103" s="149">
        <v>4.4699999999999997E-2</v>
      </c>
      <c r="AN103" s="149">
        <v>6.1999999999999998E-3</v>
      </c>
      <c r="AO103" s="149">
        <v>0.33629999999999999</v>
      </c>
      <c r="AP103" s="149">
        <v>0</v>
      </c>
      <c r="AQ103" s="150">
        <f t="shared" si="17"/>
        <v>5.5650000000000004</v>
      </c>
      <c r="AR103" s="150">
        <f t="shared" si="18"/>
        <v>5.5650000000000004</v>
      </c>
      <c r="AS103" s="150">
        <f t="shared" si="19"/>
        <v>2.379700000000001</v>
      </c>
      <c r="AT103" s="151">
        <v>0.1391</v>
      </c>
      <c r="AU103" s="152">
        <f t="shared" si="15"/>
        <v>5.7041000000000004</v>
      </c>
      <c r="AV103" s="131"/>
      <c r="AW103" s="153"/>
      <c r="AX103" s="152"/>
      <c r="AY103" s="131"/>
      <c r="AZ103" s="151">
        <f t="shared" si="28"/>
        <v>5.9499999999999997E-2</v>
      </c>
      <c r="BA103" s="160">
        <f t="shared" si="27"/>
        <v>2.4392000000000009</v>
      </c>
      <c r="BB103" s="131"/>
      <c r="BC103" s="155">
        <f t="shared" si="20"/>
        <v>25170.48</v>
      </c>
      <c r="BD103" s="155">
        <f t="shared" si="21"/>
        <v>302045.76</v>
      </c>
      <c r="BE103" s="156"/>
      <c r="BF103" s="157">
        <v>4.5617999999999999</v>
      </c>
      <c r="BG103" s="157">
        <v>4.5617999999999999</v>
      </c>
      <c r="BH103" s="156"/>
      <c r="BI103" s="158">
        <f t="shared" si="22"/>
        <v>1.2504055416721471</v>
      </c>
      <c r="BJ103" s="158">
        <f t="shared" si="23"/>
        <v>0</v>
      </c>
      <c r="BK103" s="156">
        <v>5.9499999999999997E-2</v>
      </c>
      <c r="BL103" s="161">
        <f t="shared" si="29"/>
        <v>0</v>
      </c>
      <c r="BM103" s="103">
        <f t="shared" si="24"/>
        <v>2966.2169399999998</v>
      </c>
      <c r="BN103" s="103">
        <f t="shared" si="25"/>
        <v>1775.2292099999997</v>
      </c>
      <c r="BO103" s="103">
        <f t="shared" si="26"/>
        <v>4741.4461499999998</v>
      </c>
    </row>
    <row r="104" spans="1:67" ht="21" x14ac:dyDescent="0.35">
      <c r="A104" s="142">
        <f>[1]ХАРАКТЕРИСТИКА!A137</f>
        <v>126</v>
      </c>
      <c r="B104" s="142">
        <v>98</v>
      </c>
      <c r="C104" s="143" t="s">
        <v>359</v>
      </c>
      <c r="D104" s="144">
        <v>5</v>
      </c>
      <c r="E104" s="144">
        <v>2</v>
      </c>
      <c r="F104" s="145" t="s">
        <v>360</v>
      </c>
      <c r="G104" s="145" t="s">
        <v>97</v>
      </c>
      <c r="H104" s="146">
        <f t="shared" si="16"/>
        <v>4364.8</v>
      </c>
      <c r="I104" s="147">
        <v>4364.8</v>
      </c>
      <c r="J104" s="147"/>
      <c r="K104" s="147">
        <v>0</v>
      </c>
      <c r="L104" s="148">
        <v>0</v>
      </c>
      <c r="M104" s="147"/>
      <c r="N104" s="103"/>
      <c r="O104" s="149">
        <v>0.15540000000000001</v>
      </c>
      <c r="P104" s="149">
        <v>0.1444</v>
      </c>
      <c r="Q104" s="149">
        <v>0.21879999999999999</v>
      </c>
      <c r="R104" s="149">
        <v>4.2999999999999997E-2</v>
      </c>
      <c r="S104" s="149">
        <v>0</v>
      </c>
      <c r="T104" s="149">
        <v>0.1285</v>
      </c>
      <c r="U104" s="149">
        <v>4.8099999999999997E-2</v>
      </c>
      <c r="V104" s="149">
        <v>0.3458</v>
      </c>
      <c r="W104" s="149">
        <v>0</v>
      </c>
      <c r="X104" s="149">
        <v>0</v>
      </c>
      <c r="Y104" s="149">
        <v>0.1764</v>
      </c>
      <c r="Z104" s="149">
        <v>0</v>
      </c>
      <c r="AA104" s="149">
        <v>0.80649999999999999</v>
      </c>
      <c r="AB104" s="149">
        <v>0.1061</v>
      </c>
      <c r="AC104" s="149">
        <v>0.1885</v>
      </c>
      <c r="AD104" s="149">
        <v>2.1499999999999998E-2</v>
      </c>
      <c r="AE104" s="149">
        <v>4.24E-2</v>
      </c>
      <c r="AF104" s="149">
        <v>0</v>
      </c>
      <c r="AG104" s="149">
        <v>3.8899999999999997E-2</v>
      </c>
      <c r="AH104" s="149">
        <v>9.4000000000000004E-3</v>
      </c>
      <c r="AI104" s="149">
        <v>0</v>
      </c>
      <c r="AJ104" s="149">
        <v>1.1642999999999999</v>
      </c>
      <c r="AK104" s="149">
        <v>0.74409999999999998</v>
      </c>
      <c r="AL104" s="149">
        <v>0.22559999999999999</v>
      </c>
      <c r="AM104" s="149">
        <v>4.4200000000000003E-2</v>
      </c>
      <c r="AN104" s="149">
        <v>6.1000000000000004E-3</v>
      </c>
      <c r="AO104" s="149">
        <v>0.49880000000000002</v>
      </c>
      <c r="AP104" s="149">
        <v>0</v>
      </c>
      <c r="AQ104" s="150">
        <f t="shared" si="17"/>
        <v>5.1568000000000005</v>
      </c>
      <c r="AR104" s="150">
        <f t="shared" si="18"/>
        <v>5.1568000000000005</v>
      </c>
      <c r="AS104" s="150">
        <f t="shared" si="19"/>
        <v>2.5240000000000005</v>
      </c>
      <c r="AT104" s="151">
        <v>0.12889999999999999</v>
      </c>
      <c r="AU104" s="152">
        <f t="shared" si="15"/>
        <v>5.2857000000000003</v>
      </c>
      <c r="AV104" s="131"/>
      <c r="AW104" s="153"/>
      <c r="AX104" s="152"/>
      <c r="AY104" s="131"/>
      <c r="AZ104" s="151">
        <f t="shared" si="28"/>
        <v>6.3100000000000003E-2</v>
      </c>
      <c r="BA104" s="160">
        <f t="shared" si="27"/>
        <v>2.5871000000000004</v>
      </c>
      <c r="BB104" s="131"/>
      <c r="BC104" s="155">
        <f t="shared" si="20"/>
        <v>23071.02</v>
      </c>
      <c r="BD104" s="155">
        <f t="shared" si="21"/>
        <v>276852.24</v>
      </c>
      <c r="BE104" s="156"/>
      <c r="BF104" s="157">
        <v>4.2275</v>
      </c>
      <c r="BG104" s="157">
        <v>4.2275</v>
      </c>
      <c r="BH104" s="156"/>
      <c r="BI104" s="158">
        <f t="shared" si="22"/>
        <v>1.250313424009462</v>
      </c>
      <c r="BJ104" s="158">
        <f t="shared" si="23"/>
        <v>0</v>
      </c>
      <c r="BK104" s="156">
        <v>6.3100000000000003E-2</v>
      </c>
      <c r="BL104" s="161">
        <f t="shared" si="29"/>
        <v>0</v>
      </c>
      <c r="BM104" s="103">
        <f t="shared" si="24"/>
        <v>3520.2112000000002</v>
      </c>
      <c r="BN104" s="103">
        <f t="shared" si="25"/>
        <v>1775.6006400000001</v>
      </c>
      <c r="BO104" s="103">
        <f t="shared" si="26"/>
        <v>5295.8118400000003</v>
      </c>
    </row>
    <row r="105" spans="1:67" ht="21" x14ac:dyDescent="0.35">
      <c r="A105" s="142">
        <f>[1]ХАРАКТЕРИСТИКА!A138</f>
        <v>127</v>
      </c>
      <c r="B105" s="142">
        <v>99</v>
      </c>
      <c r="C105" s="143" t="s">
        <v>361</v>
      </c>
      <c r="D105" s="144">
        <v>5</v>
      </c>
      <c r="E105" s="144">
        <v>4</v>
      </c>
      <c r="F105" s="145" t="s">
        <v>362</v>
      </c>
      <c r="G105" s="145" t="s">
        <v>97</v>
      </c>
      <c r="H105" s="146">
        <f t="shared" si="16"/>
        <v>2752.9</v>
      </c>
      <c r="I105" s="147">
        <v>2752.9</v>
      </c>
      <c r="J105" s="147"/>
      <c r="K105" s="147">
        <v>0</v>
      </c>
      <c r="L105" s="148">
        <v>0</v>
      </c>
      <c r="M105" s="147"/>
      <c r="N105" s="103"/>
      <c r="O105" s="149">
        <v>0.16370000000000001</v>
      </c>
      <c r="P105" s="149">
        <v>0.15029999999999999</v>
      </c>
      <c r="Q105" s="149">
        <v>0.21329999999999999</v>
      </c>
      <c r="R105" s="149">
        <v>4.3700000000000003E-2</v>
      </c>
      <c r="S105" s="149">
        <v>1.09E-2</v>
      </c>
      <c r="T105" s="149">
        <v>0.21740000000000001</v>
      </c>
      <c r="U105" s="149">
        <v>4.8099999999999997E-2</v>
      </c>
      <c r="V105" s="149">
        <v>0.3458</v>
      </c>
      <c r="W105" s="149">
        <v>0</v>
      </c>
      <c r="X105" s="149">
        <v>0</v>
      </c>
      <c r="Y105" s="149">
        <v>0.10489999999999999</v>
      </c>
      <c r="Z105" s="149">
        <v>0</v>
      </c>
      <c r="AA105" s="149">
        <v>0.76649999999999996</v>
      </c>
      <c r="AB105" s="149">
        <v>0.1065</v>
      </c>
      <c r="AC105" s="149">
        <v>0.1963</v>
      </c>
      <c r="AD105" s="149">
        <v>2.29E-2</v>
      </c>
      <c r="AE105" s="149">
        <v>4.8399999999999999E-2</v>
      </c>
      <c r="AF105" s="149">
        <v>2.3800000000000002E-2</v>
      </c>
      <c r="AG105" s="149">
        <v>0.06</v>
      </c>
      <c r="AH105" s="149">
        <v>9.1999999999999998E-3</v>
      </c>
      <c r="AI105" s="149">
        <v>0</v>
      </c>
      <c r="AJ105" s="149">
        <v>1.8342000000000001</v>
      </c>
      <c r="AK105" s="149">
        <v>0.6784</v>
      </c>
      <c r="AL105" s="149">
        <v>0.43530000000000002</v>
      </c>
      <c r="AM105" s="149">
        <v>3.9300000000000002E-2</v>
      </c>
      <c r="AN105" s="149">
        <v>5.4999999999999997E-3</v>
      </c>
      <c r="AO105" s="149">
        <v>0.20630000000000001</v>
      </c>
      <c r="AP105" s="149">
        <v>0</v>
      </c>
      <c r="AQ105" s="150">
        <f t="shared" si="17"/>
        <v>5.7306999999999988</v>
      </c>
      <c r="AR105" s="150">
        <f t="shared" si="18"/>
        <v>5.7306999999999988</v>
      </c>
      <c r="AS105" s="150">
        <f t="shared" si="19"/>
        <v>2.5764999999999998</v>
      </c>
      <c r="AT105" s="151">
        <v>0.14330000000000001</v>
      </c>
      <c r="AU105" s="152">
        <f t="shared" si="15"/>
        <v>5.8739999999999988</v>
      </c>
      <c r="AV105" s="131"/>
      <c r="AW105" s="153"/>
      <c r="AX105" s="152"/>
      <c r="AY105" s="131"/>
      <c r="AZ105" s="151">
        <f t="shared" si="28"/>
        <v>6.4399999999999999E-2</v>
      </c>
      <c r="BA105" s="160">
        <f t="shared" si="27"/>
        <v>2.6408999999999998</v>
      </c>
      <c r="BB105" s="131"/>
      <c r="BC105" s="155">
        <f t="shared" si="20"/>
        <v>16170.53</v>
      </c>
      <c r="BD105" s="155">
        <f t="shared" si="21"/>
        <v>194046.36000000002</v>
      </c>
      <c r="BE105" s="156"/>
      <c r="BF105" s="157">
        <v>4.6981000000000002</v>
      </c>
      <c r="BG105" s="157">
        <v>4.6981000000000002</v>
      </c>
      <c r="BH105" s="156"/>
      <c r="BI105" s="158">
        <f t="shared" si="22"/>
        <v>1.2502926715055018</v>
      </c>
      <c r="BJ105" s="158">
        <f t="shared" si="23"/>
        <v>0</v>
      </c>
      <c r="BK105" s="156">
        <v>6.4399999999999999E-2</v>
      </c>
      <c r="BL105" s="161">
        <f t="shared" si="29"/>
        <v>0</v>
      </c>
      <c r="BM105" s="103">
        <f t="shared" si="24"/>
        <v>2110.0978500000001</v>
      </c>
      <c r="BN105" s="103">
        <f t="shared" si="25"/>
        <v>1285.87959</v>
      </c>
      <c r="BO105" s="103">
        <f t="shared" si="26"/>
        <v>3395.9774400000001</v>
      </c>
    </row>
    <row r="106" spans="1:67" ht="21" x14ac:dyDescent="0.35">
      <c r="A106" s="142">
        <f>[1]ХАРАКТЕРИСТИКА!A139</f>
        <v>128</v>
      </c>
      <c r="B106" s="142">
        <v>100</v>
      </c>
      <c r="C106" s="143" t="s">
        <v>363</v>
      </c>
      <c r="D106" s="144">
        <v>5</v>
      </c>
      <c r="E106" s="144">
        <v>4</v>
      </c>
      <c r="F106" s="145" t="s">
        <v>364</v>
      </c>
      <c r="G106" s="145" t="s">
        <v>97</v>
      </c>
      <c r="H106" s="146">
        <f t="shared" si="16"/>
        <v>2771.2</v>
      </c>
      <c r="I106" s="147">
        <v>2771.2</v>
      </c>
      <c r="J106" s="147"/>
      <c r="K106" s="147">
        <v>0</v>
      </c>
      <c r="L106" s="148">
        <v>0</v>
      </c>
      <c r="M106" s="147"/>
      <c r="N106" s="103"/>
      <c r="O106" s="149">
        <v>0.16270000000000001</v>
      </c>
      <c r="P106" s="149">
        <v>0.14929999999999999</v>
      </c>
      <c r="Q106" s="149">
        <v>0.21379999999999999</v>
      </c>
      <c r="R106" s="149">
        <v>4.36E-2</v>
      </c>
      <c r="S106" s="149">
        <v>1.0800000000000001E-2</v>
      </c>
      <c r="T106" s="149">
        <v>0.216</v>
      </c>
      <c r="U106" s="149">
        <v>4.8099999999999997E-2</v>
      </c>
      <c r="V106" s="149">
        <v>0.3458</v>
      </c>
      <c r="W106" s="149">
        <v>0</v>
      </c>
      <c r="X106" s="149">
        <v>0</v>
      </c>
      <c r="Y106" s="149">
        <v>0.1042</v>
      </c>
      <c r="Z106" s="149">
        <v>0</v>
      </c>
      <c r="AA106" s="149">
        <v>0.9547000000000001</v>
      </c>
      <c r="AB106" s="149">
        <v>0.10580000000000001</v>
      </c>
      <c r="AC106" s="149">
        <v>0.19500000000000001</v>
      </c>
      <c r="AD106" s="149">
        <v>2.29E-2</v>
      </c>
      <c r="AE106" s="149">
        <v>4.7800000000000002E-2</v>
      </c>
      <c r="AF106" s="149">
        <v>2.3699999999999999E-2</v>
      </c>
      <c r="AG106" s="149">
        <v>5.96E-2</v>
      </c>
      <c r="AH106" s="149">
        <v>9.1000000000000004E-3</v>
      </c>
      <c r="AI106" s="149">
        <v>0</v>
      </c>
      <c r="AJ106" s="149">
        <v>1.7547999999999999</v>
      </c>
      <c r="AK106" s="149">
        <v>0.66749999999999998</v>
      </c>
      <c r="AL106" s="149">
        <v>0.38279999999999997</v>
      </c>
      <c r="AM106" s="149">
        <v>3.9100000000000003E-2</v>
      </c>
      <c r="AN106" s="149">
        <v>5.4000000000000003E-3</v>
      </c>
      <c r="AO106" s="149">
        <v>0.1153</v>
      </c>
      <c r="AP106" s="149">
        <v>0</v>
      </c>
      <c r="AQ106" s="150">
        <f t="shared" si="17"/>
        <v>5.6778000000000013</v>
      </c>
      <c r="AR106" s="150">
        <f t="shared" si="18"/>
        <v>5.6778000000000013</v>
      </c>
      <c r="AS106" s="150">
        <f t="shared" si="19"/>
        <v>2.7574000000000001</v>
      </c>
      <c r="AT106" s="151">
        <v>0.1419</v>
      </c>
      <c r="AU106" s="152">
        <f t="shared" si="15"/>
        <v>5.819700000000001</v>
      </c>
      <c r="AV106" s="131"/>
      <c r="AW106" s="153"/>
      <c r="AX106" s="152"/>
      <c r="AY106" s="131"/>
      <c r="AZ106" s="151">
        <f t="shared" si="28"/>
        <v>6.8900000000000003E-2</v>
      </c>
      <c r="BA106" s="160">
        <f t="shared" si="27"/>
        <v>2.8263000000000003</v>
      </c>
      <c r="BB106" s="131"/>
      <c r="BC106" s="155">
        <f t="shared" si="20"/>
        <v>16127.55</v>
      </c>
      <c r="BD106" s="155">
        <f t="shared" si="21"/>
        <v>193530.59999999998</v>
      </c>
      <c r="BE106" s="156"/>
      <c r="BF106" s="157">
        <v>4.6547999999999998</v>
      </c>
      <c r="BG106" s="157">
        <v>4.6547999999999998</v>
      </c>
      <c r="BH106" s="156"/>
      <c r="BI106" s="158">
        <f t="shared" si="22"/>
        <v>1.2502577984016501</v>
      </c>
      <c r="BJ106" s="158">
        <f t="shared" si="23"/>
        <v>0</v>
      </c>
      <c r="BK106" s="156">
        <v>6.8900000000000003E-2</v>
      </c>
      <c r="BL106" s="161">
        <f t="shared" si="29"/>
        <v>0</v>
      </c>
      <c r="BM106" s="103">
        <f t="shared" si="24"/>
        <v>2645.66464</v>
      </c>
      <c r="BN106" s="103">
        <f t="shared" si="25"/>
        <v>1285.5596799999998</v>
      </c>
      <c r="BO106" s="103">
        <f t="shared" si="26"/>
        <v>3931.2243199999998</v>
      </c>
    </row>
    <row r="107" spans="1:67" ht="21" x14ac:dyDescent="0.35">
      <c r="A107" s="142">
        <f>[1]ХАРАКТЕРИСТИКА!A140</f>
        <v>129</v>
      </c>
      <c r="B107" s="142">
        <v>101</v>
      </c>
      <c r="C107" s="143" t="s">
        <v>365</v>
      </c>
      <c r="D107" s="144">
        <v>5</v>
      </c>
      <c r="E107" s="144">
        <v>6</v>
      </c>
      <c r="F107" s="145" t="s">
        <v>366</v>
      </c>
      <c r="G107" s="145" t="s">
        <v>97</v>
      </c>
      <c r="H107" s="146">
        <f t="shared" si="16"/>
        <v>4436.13</v>
      </c>
      <c r="I107" s="147">
        <v>4369.93</v>
      </c>
      <c r="J107" s="147"/>
      <c r="K107" s="147">
        <v>0</v>
      </c>
      <c r="L107" s="148">
        <v>66.2</v>
      </c>
      <c r="M107" s="147"/>
      <c r="N107" s="103"/>
      <c r="O107" s="149">
        <v>0.1593</v>
      </c>
      <c r="P107" s="149">
        <v>0.16830000000000001</v>
      </c>
      <c r="Q107" s="149">
        <v>0.21870000000000001</v>
      </c>
      <c r="R107" s="149">
        <v>4.3900000000000002E-2</v>
      </c>
      <c r="S107" s="149">
        <v>0</v>
      </c>
      <c r="T107" s="149">
        <v>0.26390000000000002</v>
      </c>
      <c r="U107" s="149">
        <v>4.8099999999999997E-2</v>
      </c>
      <c r="V107" s="149">
        <v>0.3458</v>
      </c>
      <c r="W107" s="149">
        <v>0</v>
      </c>
      <c r="X107" s="149">
        <v>0</v>
      </c>
      <c r="Y107" s="149">
        <v>0.10199999999999999</v>
      </c>
      <c r="Z107" s="149">
        <v>0</v>
      </c>
      <c r="AA107" s="149">
        <v>0.68479999999999996</v>
      </c>
      <c r="AB107" s="149">
        <v>0.1037</v>
      </c>
      <c r="AC107" s="149">
        <v>0.21970000000000001</v>
      </c>
      <c r="AD107" s="149">
        <v>2.3599999999999999E-2</v>
      </c>
      <c r="AE107" s="149">
        <v>4.7699999999999999E-2</v>
      </c>
      <c r="AF107" s="149">
        <v>0</v>
      </c>
      <c r="AG107" s="149">
        <v>7.5999999999999998E-2</v>
      </c>
      <c r="AH107" s="149">
        <v>9.1000000000000004E-3</v>
      </c>
      <c r="AI107" s="149">
        <v>0</v>
      </c>
      <c r="AJ107" s="149">
        <v>1.1106</v>
      </c>
      <c r="AK107" s="149">
        <v>0.60329999999999995</v>
      </c>
      <c r="AL107" s="149">
        <v>0.2109</v>
      </c>
      <c r="AM107" s="149">
        <v>4.1099999999999998E-2</v>
      </c>
      <c r="AN107" s="149">
        <v>5.7000000000000002E-3</v>
      </c>
      <c r="AO107" s="149">
        <v>0.35110000000000002</v>
      </c>
      <c r="AP107" s="149">
        <v>0</v>
      </c>
      <c r="AQ107" s="150">
        <f t="shared" si="17"/>
        <v>4.8372999999999999</v>
      </c>
      <c r="AR107" s="150">
        <f t="shared" si="18"/>
        <v>4.8372999999999999</v>
      </c>
      <c r="AS107" s="150">
        <f t="shared" si="19"/>
        <v>2.5614000000000003</v>
      </c>
      <c r="AT107" s="151">
        <v>0.12089999999999999</v>
      </c>
      <c r="AU107" s="152">
        <f t="shared" si="15"/>
        <v>4.9581999999999997</v>
      </c>
      <c r="AV107" s="131"/>
      <c r="AW107" s="153"/>
      <c r="AX107" s="152"/>
      <c r="AY107" s="131"/>
      <c r="AZ107" s="151">
        <f t="shared" si="28"/>
        <v>6.4000000000000001E-2</v>
      </c>
      <c r="BA107" s="160">
        <f t="shared" si="27"/>
        <v>2.6254000000000004</v>
      </c>
      <c r="BB107" s="131"/>
      <c r="BC107" s="155">
        <f t="shared" si="20"/>
        <v>21840.79</v>
      </c>
      <c r="BD107" s="155">
        <f t="shared" si="21"/>
        <v>262089.48</v>
      </c>
      <c r="BE107" s="156"/>
      <c r="BF107" s="157">
        <v>3.9651999999999998</v>
      </c>
      <c r="BG107" s="157">
        <v>3.9651999999999998</v>
      </c>
      <c r="BH107" s="156"/>
      <c r="BI107" s="158">
        <f t="shared" si="22"/>
        <v>1.2504287299505699</v>
      </c>
      <c r="BJ107" s="158">
        <f t="shared" si="23"/>
        <v>0</v>
      </c>
      <c r="BK107" s="156">
        <v>6.4000000000000001E-2</v>
      </c>
      <c r="BL107" s="161">
        <f t="shared" si="29"/>
        <v>0</v>
      </c>
      <c r="BM107" s="103">
        <f t="shared" si="24"/>
        <v>3037.8618240000001</v>
      </c>
      <c r="BN107" s="103">
        <f t="shared" si="25"/>
        <v>2128.4551740000002</v>
      </c>
      <c r="BO107" s="103">
        <f t="shared" si="26"/>
        <v>5166.3169980000002</v>
      </c>
    </row>
    <row r="108" spans="1:67" ht="21" x14ac:dyDescent="0.35">
      <c r="A108" s="142">
        <f>[1]ХАРАКТЕРИСТИКА!A141</f>
        <v>130</v>
      </c>
      <c r="B108" s="142">
        <v>102</v>
      </c>
      <c r="C108" s="143" t="s">
        <v>367</v>
      </c>
      <c r="D108" s="144">
        <v>5</v>
      </c>
      <c r="E108" s="144">
        <v>2</v>
      </c>
      <c r="F108" s="145" t="s">
        <v>368</v>
      </c>
      <c r="G108" s="145" t="s">
        <v>97</v>
      </c>
      <c r="H108" s="146">
        <f t="shared" si="16"/>
        <v>3351.65</v>
      </c>
      <c r="I108" s="147">
        <v>3351.65</v>
      </c>
      <c r="J108" s="147"/>
      <c r="K108" s="147">
        <v>0</v>
      </c>
      <c r="L108" s="148">
        <v>0</v>
      </c>
      <c r="M108" s="147"/>
      <c r="N108" s="103"/>
      <c r="O108" s="149">
        <v>0.1812</v>
      </c>
      <c r="P108" s="149">
        <v>0.18490000000000001</v>
      </c>
      <c r="Q108" s="149">
        <v>0.21560000000000001</v>
      </c>
      <c r="R108" s="149">
        <v>4.36E-2</v>
      </c>
      <c r="S108" s="149">
        <v>0</v>
      </c>
      <c r="T108" s="149">
        <v>0.15329999999999999</v>
      </c>
      <c r="U108" s="149">
        <v>4.8099999999999997E-2</v>
      </c>
      <c r="V108" s="149">
        <v>0.3458</v>
      </c>
      <c r="W108" s="149">
        <v>0</v>
      </c>
      <c r="X108" s="149">
        <v>0</v>
      </c>
      <c r="Y108" s="149">
        <v>0.17230000000000001</v>
      </c>
      <c r="Z108" s="149">
        <v>0</v>
      </c>
      <c r="AA108" s="149">
        <v>0.92019999999999991</v>
      </c>
      <c r="AB108" s="149">
        <v>0.122</v>
      </c>
      <c r="AC108" s="149">
        <v>0.2414</v>
      </c>
      <c r="AD108" s="149">
        <v>2.1499999999999998E-2</v>
      </c>
      <c r="AE108" s="149">
        <v>5.0799999999999998E-2</v>
      </c>
      <c r="AF108" s="149">
        <v>0</v>
      </c>
      <c r="AG108" s="149">
        <v>4.4299999999999999E-2</v>
      </c>
      <c r="AH108" s="149">
        <v>8.8999999999999999E-3</v>
      </c>
      <c r="AI108" s="149">
        <v>0</v>
      </c>
      <c r="AJ108" s="149">
        <v>1.0794999999999999</v>
      </c>
      <c r="AK108" s="149">
        <v>0.3196</v>
      </c>
      <c r="AL108" s="149">
        <v>0.248</v>
      </c>
      <c r="AM108" s="149">
        <v>4.1599999999999998E-2</v>
      </c>
      <c r="AN108" s="149">
        <v>5.7999999999999996E-3</v>
      </c>
      <c r="AO108" s="149">
        <v>0.67879999999999996</v>
      </c>
      <c r="AP108" s="149">
        <v>0</v>
      </c>
      <c r="AQ108" s="150">
        <f t="shared" si="17"/>
        <v>5.1271999999999993</v>
      </c>
      <c r="AR108" s="150">
        <f t="shared" si="18"/>
        <v>5.1271999999999993</v>
      </c>
      <c r="AS108" s="150">
        <f t="shared" si="19"/>
        <v>2.8012999999999995</v>
      </c>
      <c r="AT108" s="151">
        <v>0.12820000000000001</v>
      </c>
      <c r="AU108" s="152">
        <f t="shared" si="15"/>
        <v>5.255399999999999</v>
      </c>
      <c r="AV108" s="131"/>
      <c r="AW108" s="153"/>
      <c r="AX108" s="152"/>
      <c r="AY108" s="131"/>
      <c r="AZ108" s="151">
        <f t="shared" si="28"/>
        <v>7.0000000000000007E-2</v>
      </c>
      <c r="BA108" s="160">
        <f t="shared" si="27"/>
        <v>2.8712999999999993</v>
      </c>
      <c r="BB108" s="131"/>
      <c r="BC108" s="155">
        <f t="shared" si="20"/>
        <v>17614.259999999998</v>
      </c>
      <c r="BD108" s="155">
        <f t="shared" si="21"/>
        <v>211371.12</v>
      </c>
      <c r="BE108" s="156"/>
      <c r="BF108" s="157">
        <v>4.2037000000000004</v>
      </c>
      <c r="BG108" s="157">
        <v>4.2037000000000004</v>
      </c>
      <c r="BH108" s="156"/>
      <c r="BI108" s="158">
        <f t="shared" si="22"/>
        <v>1.2501843613959127</v>
      </c>
      <c r="BJ108" s="158">
        <f t="shared" si="23"/>
        <v>0</v>
      </c>
      <c r="BK108" s="156">
        <v>7.0000000000000007E-2</v>
      </c>
      <c r="BL108" s="161">
        <f t="shared" si="29"/>
        <v>0</v>
      </c>
      <c r="BM108" s="103">
        <f t="shared" si="24"/>
        <v>3084.18833</v>
      </c>
      <c r="BN108" s="103">
        <f t="shared" si="25"/>
        <v>1638.6216850000003</v>
      </c>
      <c r="BO108" s="103">
        <f t="shared" si="26"/>
        <v>4722.810015</v>
      </c>
    </row>
    <row r="109" spans="1:67" ht="21" x14ac:dyDescent="0.35">
      <c r="A109" s="142">
        <f>[1]ХАРАКТЕРИСТИКА!A142</f>
        <v>131</v>
      </c>
      <c r="B109" s="142">
        <v>103</v>
      </c>
      <c r="C109" s="143" t="s">
        <v>369</v>
      </c>
      <c r="D109" s="144">
        <v>5</v>
      </c>
      <c r="E109" s="144">
        <v>2</v>
      </c>
      <c r="F109" s="145" t="s">
        <v>370</v>
      </c>
      <c r="G109" s="145" t="s">
        <v>97</v>
      </c>
      <c r="H109" s="146">
        <f t="shared" si="16"/>
        <v>3341.14</v>
      </c>
      <c r="I109" s="147">
        <v>3341.14</v>
      </c>
      <c r="J109" s="147"/>
      <c r="K109" s="147">
        <v>0</v>
      </c>
      <c r="L109" s="148">
        <v>0</v>
      </c>
      <c r="M109" s="147"/>
      <c r="N109" s="103"/>
      <c r="O109" s="149">
        <v>0.1817</v>
      </c>
      <c r="P109" s="149">
        <v>0.18540000000000001</v>
      </c>
      <c r="Q109" s="149">
        <v>0.21629999999999999</v>
      </c>
      <c r="R109" s="149">
        <v>4.3799999999999999E-2</v>
      </c>
      <c r="S109" s="149">
        <v>0</v>
      </c>
      <c r="T109" s="149">
        <v>0.15379999999999999</v>
      </c>
      <c r="U109" s="149">
        <v>4.8099999999999997E-2</v>
      </c>
      <c r="V109" s="149">
        <v>0.3458</v>
      </c>
      <c r="W109" s="149">
        <v>0</v>
      </c>
      <c r="X109" s="149">
        <v>0</v>
      </c>
      <c r="Y109" s="149">
        <v>0.17280000000000001</v>
      </c>
      <c r="Z109" s="149">
        <v>0</v>
      </c>
      <c r="AA109" s="149">
        <v>0.97040000000000004</v>
      </c>
      <c r="AB109" s="149">
        <v>0.12239999999999999</v>
      </c>
      <c r="AC109" s="149">
        <v>0.2422</v>
      </c>
      <c r="AD109" s="149">
        <v>2.1600000000000001E-2</v>
      </c>
      <c r="AE109" s="149">
        <v>5.0999999999999997E-2</v>
      </c>
      <c r="AF109" s="149">
        <v>0</v>
      </c>
      <c r="AG109" s="149">
        <v>4.4400000000000002E-2</v>
      </c>
      <c r="AH109" s="149">
        <v>8.8999999999999999E-3</v>
      </c>
      <c r="AI109" s="149">
        <v>0</v>
      </c>
      <c r="AJ109" s="149">
        <v>1.2602</v>
      </c>
      <c r="AK109" s="149">
        <v>0.3382</v>
      </c>
      <c r="AL109" s="149">
        <v>0.19750000000000001</v>
      </c>
      <c r="AM109" s="149">
        <v>4.1700000000000001E-2</v>
      </c>
      <c r="AN109" s="149">
        <v>5.7999999999999996E-3</v>
      </c>
      <c r="AO109" s="149">
        <v>0.57489999999999997</v>
      </c>
      <c r="AP109" s="149">
        <v>0</v>
      </c>
      <c r="AQ109" s="150">
        <f t="shared" si="17"/>
        <v>5.2268999999999988</v>
      </c>
      <c r="AR109" s="150">
        <f t="shared" si="18"/>
        <v>5.2268999999999988</v>
      </c>
      <c r="AS109" s="150">
        <f t="shared" si="19"/>
        <v>2.8561000000000001</v>
      </c>
      <c r="AT109" s="151">
        <v>0.13070000000000001</v>
      </c>
      <c r="AU109" s="152">
        <f t="shared" si="15"/>
        <v>5.3575999999999988</v>
      </c>
      <c r="AV109" s="131"/>
      <c r="AW109" s="153"/>
      <c r="AX109" s="152"/>
      <c r="AY109" s="131"/>
      <c r="AZ109" s="151">
        <f t="shared" si="28"/>
        <v>7.1400000000000005E-2</v>
      </c>
      <c r="BA109" s="160">
        <f t="shared" si="27"/>
        <v>2.9275000000000002</v>
      </c>
      <c r="BB109" s="131"/>
      <c r="BC109" s="155">
        <f t="shared" si="20"/>
        <v>17900.490000000002</v>
      </c>
      <c r="BD109" s="155">
        <f t="shared" si="21"/>
        <v>214805.88</v>
      </c>
      <c r="BE109" s="156"/>
      <c r="BF109" s="157">
        <v>4.2858999999999998</v>
      </c>
      <c r="BG109" s="157">
        <v>4.2858999999999998</v>
      </c>
      <c r="BH109" s="156"/>
      <c r="BI109" s="158">
        <f t="shared" si="22"/>
        <v>1.2500524977250984</v>
      </c>
      <c r="BJ109" s="158">
        <f t="shared" si="23"/>
        <v>0</v>
      </c>
      <c r="BK109" s="156">
        <v>7.1400000000000005E-2</v>
      </c>
      <c r="BL109" s="161">
        <f t="shared" si="29"/>
        <v>0</v>
      </c>
      <c r="BM109" s="103">
        <f t="shared" si="24"/>
        <v>3242.242256</v>
      </c>
      <c r="BN109" s="103">
        <f t="shared" si="25"/>
        <v>1638.82917</v>
      </c>
      <c r="BO109" s="103">
        <f t="shared" si="26"/>
        <v>4881.0714260000004</v>
      </c>
    </row>
    <row r="110" spans="1:67" ht="21" x14ac:dyDescent="0.35">
      <c r="A110" s="142">
        <f>[1]ХАРАКТЕРИСТИКА!A143</f>
        <v>132</v>
      </c>
      <c r="B110" s="142">
        <v>104</v>
      </c>
      <c r="C110" s="143" t="s">
        <v>371</v>
      </c>
      <c r="D110" s="144">
        <v>5</v>
      </c>
      <c r="E110" s="144">
        <v>6</v>
      </c>
      <c r="F110" s="145" t="s">
        <v>372</v>
      </c>
      <c r="G110" s="145" t="s">
        <v>97</v>
      </c>
      <c r="H110" s="146">
        <f t="shared" si="16"/>
        <v>4478.8500000000004</v>
      </c>
      <c r="I110" s="147">
        <v>4478.8500000000004</v>
      </c>
      <c r="J110" s="147"/>
      <c r="K110" s="147">
        <v>0</v>
      </c>
      <c r="L110" s="148">
        <v>0</v>
      </c>
      <c r="M110" s="147"/>
      <c r="N110" s="103"/>
      <c r="O110" s="149">
        <v>0.15390000000000001</v>
      </c>
      <c r="P110" s="149">
        <v>0.15490000000000001</v>
      </c>
      <c r="Q110" s="149">
        <v>0.21840000000000001</v>
      </c>
      <c r="R110" s="149">
        <v>4.3900000000000002E-2</v>
      </c>
      <c r="S110" s="149">
        <v>1.5100000000000001E-2</v>
      </c>
      <c r="T110" s="149">
        <v>0.25740000000000002</v>
      </c>
      <c r="U110" s="149">
        <v>4.8099999999999997E-2</v>
      </c>
      <c r="V110" s="149">
        <v>0.3458</v>
      </c>
      <c r="W110" s="149">
        <v>0</v>
      </c>
      <c r="X110" s="149">
        <v>0</v>
      </c>
      <c r="Y110" s="149">
        <v>9.6699999999999994E-2</v>
      </c>
      <c r="Z110" s="149">
        <v>0</v>
      </c>
      <c r="AA110" s="149">
        <v>1.2312000000000001</v>
      </c>
      <c r="AB110" s="149">
        <v>0.10050000000000001</v>
      </c>
      <c r="AC110" s="149">
        <v>0.20219999999999999</v>
      </c>
      <c r="AD110" s="149">
        <v>2.3699999999999999E-2</v>
      </c>
      <c r="AE110" s="149">
        <v>4.6300000000000001E-2</v>
      </c>
      <c r="AF110" s="149">
        <v>3.2899999999999999E-2</v>
      </c>
      <c r="AG110" s="149">
        <v>7.6899999999999996E-2</v>
      </c>
      <c r="AH110" s="149">
        <v>8.5000000000000006E-3</v>
      </c>
      <c r="AI110" s="149">
        <v>0</v>
      </c>
      <c r="AJ110" s="149">
        <v>1.2356</v>
      </c>
      <c r="AK110" s="149">
        <v>0.61929999999999996</v>
      </c>
      <c r="AL110" s="149">
        <v>0.24829999999999999</v>
      </c>
      <c r="AM110" s="149">
        <v>4.3999999999999997E-2</v>
      </c>
      <c r="AN110" s="149">
        <v>6.1000000000000004E-3</v>
      </c>
      <c r="AO110" s="149">
        <v>0.18049999999999999</v>
      </c>
      <c r="AP110" s="149">
        <v>0</v>
      </c>
      <c r="AQ110" s="150">
        <f t="shared" si="17"/>
        <v>5.390200000000001</v>
      </c>
      <c r="AR110" s="150">
        <f t="shared" si="18"/>
        <v>5.390200000000001</v>
      </c>
      <c r="AS110" s="150">
        <f t="shared" si="19"/>
        <v>3.1065000000000005</v>
      </c>
      <c r="AT110" s="151">
        <v>0.1348</v>
      </c>
      <c r="AU110" s="152">
        <f t="shared" si="15"/>
        <v>5.5250000000000012</v>
      </c>
      <c r="AV110" s="131"/>
      <c r="AW110" s="153"/>
      <c r="AX110" s="152"/>
      <c r="AY110" s="131"/>
      <c r="AZ110" s="151">
        <f t="shared" si="28"/>
        <v>7.7700000000000005E-2</v>
      </c>
      <c r="BA110" s="160">
        <f t="shared" si="27"/>
        <v>3.1842000000000006</v>
      </c>
      <c r="BB110" s="131"/>
      <c r="BC110" s="155">
        <f t="shared" si="20"/>
        <v>24745.65</v>
      </c>
      <c r="BD110" s="155">
        <f t="shared" si="21"/>
        <v>296947.80000000005</v>
      </c>
      <c r="BE110" s="156"/>
      <c r="BF110" s="157">
        <v>4.4188000000000001</v>
      </c>
      <c r="BG110" s="162">
        <v>4.4188000000000001</v>
      </c>
      <c r="BH110" s="156"/>
      <c r="BI110" s="158">
        <f t="shared" si="22"/>
        <v>1.2503394586765639</v>
      </c>
      <c r="BJ110" s="158">
        <f t="shared" si="23"/>
        <v>0</v>
      </c>
      <c r="BK110" s="156">
        <v>7.7700000000000005E-2</v>
      </c>
      <c r="BL110" s="161">
        <f t="shared" si="29"/>
        <v>0</v>
      </c>
      <c r="BM110" s="103">
        <f t="shared" si="24"/>
        <v>5514.3601200000012</v>
      </c>
      <c r="BN110" s="103">
        <f t="shared" si="25"/>
        <v>2199.11535</v>
      </c>
      <c r="BO110" s="103">
        <f t="shared" si="26"/>
        <v>7713.4754700000012</v>
      </c>
    </row>
    <row r="111" spans="1:67" ht="21" x14ac:dyDescent="0.35">
      <c r="A111" s="142">
        <f>[1]ХАРАКТЕРИСТИКА!A144</f>
        <v>133</v>
      </c>
      <c r="B111" s="142">
        <v>105</v>
      </c>
      <c r="C111" s="143" t="s">
        <v>373</v>
      </c>
      <c r="D111" s="144">
        <v>5</v>
      </c>
      <c r="E111" s="144">
        <v>4</v>
      </c>
      <c r="F111" s="145" t="s">
        <v>374</v>
      </c>
      <c r="G111" s="145" t="s">
        <v>97</v>
      </c>
      <c r="H111" s="146">
        <f t="shared" si="16"/>
        <v>2758.9</v>
      </c>
      <c r="I111" s="147">
        <v>2758.9</v>
      </c>
      <c r="J111" s="147"/>
      <c r="K111" s="147">
        <v>0</v>
      </c>
      <c r="L111" s="148">
        <v>0</v>
      </c>
      <c r="M111" s="147"/>
      <c r="N111" s="103"/>
      <c r="O111" s="149">
        <v>0.17530000000000001</v>
      </c>
      <c r="P111" s="149">
        <v>0.1686</v>
      </c>
      <c r="Q111" s="149">
        <v>0.21310000000000001</v>
      </c>
      <c r="R111" s="149">
        <v>4.3700000000000003E-2</v>
      </c>
      <c r="S111" s="149">
        <v>0</v>
      </c>
      <c r="T111" s="149">
        <v>0.21690000000000001</v>
      </c>
      <c r="U111" s="149">
        <v>4.8099999999999997E-2</v>
      </c>
      <c r="V111" s="149">
        <v>0.3458</v>
      </c>
      <c r="W111" s="149">
        <v>0</v>
      </c>
      <c r="X111" s="149">
        <v>0</v>
      </c>
      <c r="Y111" s="149">
        <v>0.1047</v>
      </c>
      <c r="Z111" s="149">
        <v>0</v>
      </c>
      <c r="AA111" s="149">
        <v>0.97639999999999993</v>
      </c>
      <c r="AB111" s="149">
        <v>0.1147</v>
      </c>
      <c r="AC111" s="149">
        <v>0.22020000000000001</v>
      </c>
      <c r="AD111" s="149">
        <v>2.29E-2</v>
      </c>
      <c r="AE111" s="149">
        <v>4.8800000000000003E-2</v>
      </c>
      <c r="AF111" s="149">
        <v>0</v>
      </c>
      <c r="AG111" s="149">
        <v>5.9900000000000002E-2</v>
      </c>
      <c r="AH111" s="149">
        <v>9.1999999999999998E-3</v>
      </c>
      <c r="AI111" s="149">
        <v>0</v>
      </c>
      <c r="AJ111" s="149">
        <v>1.2477</v>
      </c>
      <c r="AK111" s="149">
        <v>0.65649999999999997</v>
      </c>
      <c r="AL111" s="149">
        <v>0.29559999999999997</v>
      </c>
      <c r="AM111" s="149">
        <v>3.9300000000000002E-2</v>
      </c>
      <c r="AN111" s="149">
        <v>5.4999999999999997E-3</v>
      </c>
      <c r="AO111" s="149">
        <v>0.16600000000000001</v>
      </c>
      <c r="AP111" s="149">
        <v>0</v>
      </c>
      <c r="AQ111" s="150">
        <f t="shared" si="17"/>
        <v>5.1789000000000005</v>
      </c>
      <c r="AR111" s="150">
        <f t="shared" si="18"/>
        <v>5.1789000000000005</v>
      </c>
      <c r="AS111" s="150">
        <f t="shared" si="19"/>
        <v>2.8130999999999999</v>
      </c>
      <c r="AT111" s="151">
        <v>0.1295</v>
      </c>
      <c r="AU111" s="152">
        <f t="shared" si="15"/>
        <v>5.3084000000000007</v>
      </c>
      <c r="AV111" s="131"/>
      <c r="AW111" s="153"/>
      <c r="AX111" s="152"/>
      <c r="AY111" s="131"/>
      <c r="AZ111" s="151">
        <f t="shared" si="28"/>
        <v>7.0300000000000001E-2</v>
      </c>
      <c r="BA111" s="160">
        <f t="shared" si="27"/>
        <v>2.8834</v>
      </c>
      <c r="BB111" s="131"/>
      <c r="BC111" s="155">
        <f t="shared" si="20"/>
        <v>14645.34</v>
      </c>
      <c r="BD111" s="155">
        <f t="shared" si="21"/>
        <v>175744.08000000002</v>
      </c>
      <c r="BE111" s="156"/>
      <c r="BF111" s="157">
        <v>4.2452000000000005</v>
      </c>
      <c r="BG111" s="157">
        <v>4.2452000000000005</v>
      </c>
      <c r="BH111" s="156"/>
      <c r="BI111" s="158">
        <f t="shared" si="22"/>
        <v>1.2504475643079243</v>
      </c>
      <c r="BJ111" s="158">
        <f t="shared" si="23"/>
        <v>0</v>
      </c>
      <c r="BK111" s="156">
        <v>7.0300000000000001E-2</v>
      </c>
      <c r="BL111" s="161">
        <f t="shared" si="29"/>
        <v>0</v>
      </c>
      <c r="BM111" s="103">
        <f t="shared" si="24"/>
        <v>2693.7899600000001</v>
      </c>
      <c r="BN111" s="103">
        <f t="shared" si="25"/>
        <v>1312.4087299999999</v>
      </c>
      <c r="BO111" s="103">
        <f t="shared" si="26"/>
        <v>4006.1986900000002</v>
      </c>
    </row>
    <row r="112" spans="1:67" ht="21" x14ac:dyDescent="0.35">
      <c r="A112" s="142">
        <f>[1]ХАРАКТЕРИСТИКА!A145</f>
        <v>134</v>
      </c>
      <c r="B112" s="142">
        <v>106</v>
      </c>
      <c r="C112" s="143" t="s">
        <v>375</v>
      </c>
      <c r="D112" s="144">
        <v>5</v>
      </c>
      <c r="E112" s="144">
        <v>4</v>
      </c>
      <c r="F112" s="145" t="s">
        <v>376</v>
      </c>
      <c r="G112" s="145" t="s">
        <v>97</v>
      </c>
      <c r="H112" s="146">
        <f t="shared" si="16"/>
        <v>2765.8</v>
      </c>
      <c r="I112" s="147">
        <v>2765.8</v>
      </c>
      <c r="J112" s="147"/>
      <c r="K112" s="147">
        <v>0</v>
      </c>
      <c r="L112" s="148">
        <v>0</v>
      </c>
      <c r="M112" s="147"/>
      <c r="N112" s="103"/>
      <c r="O112" s="149">
        <v>0.16300000000000001</v>
      </c>
      <c r="P112" s="149">
        <v>0.14960000000000001</v>
      </c>
      <c r="Q112" s="149">
        <v>0.21340000000000001</v>
      </c>
      <c r="R112" s="149">
        <v>4.3700000000000003E-2</v>
      </c>
      <c r="S112" s="149">
        <v>1.09E-2</v>
      </c>
      <c r="T112" s="149">
        <v>0.21640000000000001</v>
      </c>
      <c r="U112" s="149">
        <v>4.8099999999999997E-2</v>
      </c>
      <c r="V112" s="149">
        <v>0.3458</v>
      </c>
      <c r="W112" s="149">
        <v>0</v>
      </c>
      <c r="X112" s="149">
        <v>0</v>
      </c>
      <c r="Y112" s="149">
        <v>0.10440000000000001</v>
      </c>
      <c r="Z112" s="149">
        <v>0</v>
      </c>
      <c r="AA112" s="149">
        <v>1.2239</v>
      </c>
      <c r="AB112" s="149">
        <v>0.106</v>
      </c>
      <c r="AC112" s="149">
        <v>0.19539999999999999</v>
      </c>
      <c r="AD112" s="149">
        <v>2.3E-2</v>
      </c>
      <c r="AE112" s="149">
        <v>4.8399999999999999E-2</v>
      </c>
      <c r="AF112" s="149">
        <v>2.3699999999999999E-2</v>
      </c>
      <c r="AG112" s="149">
        <v>5.9700000000000003E-2</v>
      </c>
      <c r="AH112" s="149">
        <v>8.3000000000000001E-3</v>
      </c>
      <c r="AI112" s="149">
        <v>0</v>
      </c>
      <c r="AJ112" s="149">
        <v>1.375</v>
      </c>
      <c r="AK112" s="149">
        <v>0.68559999999999999</v>
      </c>
      <c r="AL112" s="149">
        <v>0.30909999999999999</v>
      </c>
      <c r="AM112" s="149">
        <v>4.0500000000000001E-2</v>
      </c>
      <c r="AN112" s="149">
        <v>5.5999999999999999E-3</v>
      </c>
      <c r="AO112" s="149">
        <v>0.19139999999999999</v>
      </c>
      <c r="AP112" s="149">
        <v>0</v>
      </c>
      <c r="AQ112" s="150">
        <f t="shared" si="17"/>
        <v>5.5908999999999995</v>
      </c>
      <c r="AR112" s="150">
        <f t="shared" si="18"/>
        <v>5.5908999999999995</v>
      </c>
      <c r="AS112" s="150">
        <f t="shared" si="19"/>
        <v>3.0297999999999998</v>
      </c>
      <c r="AT112" s="151">
        <v>0.13980000000000001</v>
      </c>
      <c r="AU112" s="152">
        <f t="shared" si="15"/>
        <v>5.7306999999999997</v>
      </c>
      <c r="AV112" s="131"/>
      <c r="AW112" s="153"/>
      <c r="AX112" s="152"/>
      <c r="AY112" s="131"/>
      <c r="AZ112" s="151">
        <f t="shared" si="28"/>
        <v>7.5700000000000003E-2</v>
      </c>
      <c r="BA112" s="160">
        <f t="shared" si="27"/>
        <v>3.1054999999999997</v>
      </c>
      <c r="BB112" s="131"/>
      <c r="BC112" s="155">
        <f t="shared" si="20"/>
        <v>15849.97</v>
      </c>
      <c r="BD112" s="155">
        <f t="shared" si="21"/>
        <v>190199.63999999998</v>
      </c>
      <c r="BE112" s="156"/>
      <c r="BF112" s="157">
        <v>4.5830000000000002</v>
      </c>
      <c r="BG112" s="157">
        <v>4.5830000000000002</v>
      </c>
      <c r="BH112" s="156"/>
      <c r="BI112" s="158">
        <f t="shared" si="22"/>
        <v>1.2504254854898538</v>
      </c>
      <c r="BJ112" s="158">
        <f t="shared" si="23"/>
        <v>0</v>
      </c>
      <c r="BK112" s="156">
        <v>7.5700000000000003E-2</v>
      </c>
      <c r="BL112" s="161">
        <f t="shared" si="29"/>
        <v>0</v>
      </c>
      <c r="BM112" s="103">
        <f t="shared" si="24"/>
        <v>3385.0626200000002</v>
      </c>
      <c r="BN112" s="103">
        <f t="shared" si="25"/>
        <v>1284.7141000000001</v>
      </c>
      <c r="BO112" s="103">
        <f t="shared" si="26"/>
        <v>4669.7767199999998</v>
      </c>
    </row>
    <row r="113" spans="1:67" ht="21" x14ac:dyDescent="0.35">
      <c r="A113" s="142">
        <f>[1]ХАРАКТЕРИСТИКА!A146</f>
        <v>135</v>
      </c>
      <c r="B113" s="142">
        <v>107</v>
      </c>
      <c r="C113" s="143" t="s">
        <v>377</v>
      </c>
      <c r="D113" s="144">
        <v>5</v>
      </c>
      <c r="E113" s="144">
        <v>4</v>
      </c>
      <c r="F113" s="145" t="s">
        <v>378</v>
      </c>
      <c r="G113" s="145" t="s">
        <v>97</v>
      </c>
      <c r="H113" s="146">
        <f t="shared" si="16"/>
        <v>3196.97</v>
      </c>
      <c r="I113" s="147">
        <v>3196.97</v>
      </c>
      <c r="J113" s="147"/>
      <c r="K113" s="147">
        <v>0</v>
      </c>
      <c r="L113" s="148">
        <v>0</v>
      </c>
      <c r="M113" s="147"/>
      <c r="N113" s="103"/>
      <c r="O113" s="149">
        <v>0.16220000000000001</v>
      </c>
      <c r="P113" s="149">
        <v>0.1729</v>
      </c>
      <c r="Q113" s="149">
        <v>0.2157</v>
      </c>
      <c r="R113" s="149">
        <v>4.3099999999999999E-2</v>
      </c>
      <c r="S113" s="149">
        <v>0</v>
      </c>
      <c r="T113" s="149">
        <v>0.1993</v>
      </c>
      <c r="U113" s="149">
        <v>4.8099999999999997E-2</v>
      </c>
      <c r="V113" s="149">
        <v>0.3458</v>
      </c>
      <c r="W113" s="149">
        <v>0</v>
      </c>
      <c r="X113" s="149">
        <v>0</v>
      </c>
      <c r="Y113" s="149">
        <v>9.9299999999999999E-2</v>
      </c>
      <c r="Z113" s="149">
        <v>0</v>
      </c>
      <c r="AA113" s="149">
        <v>0.78480000000000005</v>
      </c>
      <c r="AB113" s="149">
        <v>0.1062</v>
      </c>
      <c r="AC113" s="149">
        <v>0.2258</v>
      </c>
      <c r="AD113" s="149">
        <v>2.3699999999999999E-2</v>
      </c>
      <c r="AE113" s="149">
        <v>4.9099999999999998E-2</v>
      </c>
      <c r="AF113" s="149">
        <v>0</v>
      </c>
      <c r="AG113" s="149">
        <v>5.6300000000000003E-2</v>
      </c>
      <c r="AH113" s="149">
        <v>8.8000000000000005E-3</v>
      </c>
      <c r="AI113" s="149">
        <v>0</v>
      </c>
      <c r="AJ113" s="149">
        <v>1.0716000000000001</v>
      </c>
      <c r="AK113" s="149">
        <v>0.64459999999999995</v>
      </c>
      <c r="AL113" s="149">
        <v>0.23930000000000001</v>
      </c>
      <c r="AM113" s="149">
        <v>3.8699999999999998E-2</v>
      </c>
      <c r="AN113" s="149">
        <v>5.4000000000000003E-3</v>
      </c>
      <c r="AO113" s="149">
        <v>0.21129999999999999</v>
      </c>
      <c r="AP113" s="149">
        <v>0</v>
      </c>
      <c r="AQ113" s="150">
        <f t="shared" si="17"/>
        <v>4.7519999999999998</v>
      </c>
      <c r="AR113" s="150">
        <f t="shared" si="18"/>
        <v>4.7519999999999998</v>
      </c>
      <c r="AS113" s="150">
        <f t="shared" si="19"/>
        <v>2.5851999999999995</v>
      </c>
      <c r="AT113" s="151">
        <v>0.1188</v>
      </c>
      <c r="AU113" s="152">
        <f t="shared" si="15"/>
        <v>4.8708</v>
      </c>
      <c r="AV113" s="131"/>
      <c r="AW113" s="153"/>
      <c r="AX113" s="152"/>
      <c r="AY113" s="131"/>
      <c r="AZ113" s="151">
        <f t="shared" si="28"/>
        <v>6.4600000000000005E-2</v>
      </c>
      <c r="BA113" s="160">
        <f t="shared" si="27"/>
        <v>2.6497999999999995</v>
      </c>
      <c r="BB113" s="131"/>
      <c r="BC113" s="155">
        <f t="shared" si="20"/>
        <v>15571.8</v>
      </c>
      <c r="BD113" s="155">
        <f t="shared" si="21"/>
        <v>186861.59999999998</v>
      </c>
      <c r="BE113" s="156"/>
      <c r="BF113" s="157">
        <v>3.8964000000000008</v>
      </c>
      <c r="BG113" s="157">
        <v>3.8964000000000008</v>
      </c>
      <c r="BH113" s="156"/>
      <c r="BI113" s="158">
        <f t="shared" si="22"/>
        <v>1.2500769941484444</v>
      </c>
      <c r="BJ113" s="158">
        <f t="shared" si="23"/>
        <v>0</v>
      </c>
      <c r="BK113" s="156">
        <v>6.4600000000000005E-2</v>
      </c>
      <c r="BL113" s="161">
        <f t="shared" si="29"/>
        <v>0</v>
      </c>
      <c r="BM113" s="103">
        <f t="shared" si="24"/>
        <v>2508.9820559999998</v>
      </c>
      <c r="BN113" s="103">
        <f t="shared" si="25"/>
        <v>1502.2562029999999</v>
      </c>
      <c r="BO113" s="103">
        <f t="shared" si="26"/>
        <v>4011.2382589999997</v>
      </c>
    </row>
    <row r="114" spans="1:67" ht="21" x14ac:dyDescent="0.35">
      <c r="A114" s="142">
        <f>[1]ХАРАКТЕРИСТИКА!A147</f>
        <v>136</v>
      </c>
      <c r="B114" s="142">
        <v>108</v>
      </c>
      <c r="C114" s="143" t="s">
        <v>379</v>
      </c>
      <c r="D114" s="144">
        <v>5</v>
      </c>
      <c r="E114" s="144">
        <v>2</v>
      </c>
      <c r="F114" s="145" t="s">
        <v>380</v>
      </c>
      <c r="G114" s="145" t="s">
        <v>97</v>
      </c>
      <c r="H114" s="146">
        <f t="shared" si="16"/>
        <v>3355.9</v>
      </c>
      <c r="I114" s="147">
        <v>3355.9</v>
      </c>
      <c r="J114" s="147"/>
      <c r="K114" s="147">
        <v>0</v>
      </c>
      <c r="L114" s="148">
        <v>0</v>
      </c>
      <c r="M114" s="147"/>
      <c r="N114" s="103"/>
      <c r="O114" s="149">
        <v>0.17849999999999999</v>
      </c>
      <c r="P114" s="149">
        <v>0.18970000000000001</v>
      </c>
      <c r="Q114" s="149">
        <v>0.21560000000000001</v>
      </c>
      <c r="R114" s="149">
        <v>4.3700000000000003E-2</v>
      </c>
      <c r="S114" s="149">
        <v>0</v>
      </c>
      <c r="T114" s="149">
        <v>0.1507</v>
      </c>
      <c r="U114" s="149">
        <v>4.8099999999999997E-2</v>
      </c>
      <c r="V114" s="149">
        <v>0.3458</v>
      </c>
      <c r="W114" s="149">
        <v>0</v>
      </c>
      <c r="X114" s="149">
        <v>0</v>
      </c>
      <c r="Y114" s="149">
        <v>0.1721</v>
      </c>
      <c r="Z114" s="149">
        <v>0</v>
      </c>
      <c r="AA114" s="149">
        <v>0.9798</v>
      </c>
      <c r="AB114" s="149">
        <v>0.12039999999999999</v>
      </c>
      <c r="AC114" s="149">
        <v>0.24779999999999999</v>
      </c>
      <c r="AD114" s="149">
        <v>2.2100000000000002E-2</v>
      </c>
      <c r="AE114" s="149">
        <v>4.7800000000000002E-2</v>
      </c>
      <c r="AF114" s="149">
        <v>0</v>
      </c>
      <c r="AG114" s="149">
        <v>4.3099999999999999E-2</v>
      </c>
      <c r="AH114" s="149">
        <v>8.3000000000000001E-3</v>
      </c>
      <c r="AI114" s="149">
        <v>0</v>
      </c>
      <c r="AJ114" s="149">
        <v>1.1060000000000001</v>
      </c>
      <c r="AK114" s="149">
        <v>0.33779999999999999</v>
      </c>
      <c r="AL114" s="149">
        <v>0.18990000000000001</v>
      </c>
      <c r="AM114" s="149">
        <v>4.2000000000000003E-2</v>
      </c>
      <c r="AN114" s="149">
        <v>5.7999999999999996E-3</v>
      </c>
      <c r="AO114" s="149">
        <v>0.77259999999999995</v>
      </c>
      <c r="AP114" s="149">
        <v>0</v>
      </c>
      <c r="AQ114" s="150">
        <f t="shared" si="17"/>
        <v>5.2675999999999989</v>
      </c>
      <c r="AR114" s="150">
        <f t="shared" si="18"/>
        <v>5.2675999999999989</v>
      </c>
      <c r="AS114" s="150">
        <f t="shared" si="19"/>
        <v>2.8612999999999995</v>
      </c>
      <c r="AT114" s="151">
        <v>0.13170000000000001</v>
      </c>
      <c r="AU114" s="152">
        <f t="shared" si="15"/>
        <v>5.3992999999999993</v>
      </c>
      <c r="AV114" s="131"/>
      <c r="AW114" s="153"/>
      <c r="AX114" s="152"/>
      <c r="AY114" s="131"/>
      <c r="AZ114" s="151">
        <f t="shared" si="28"/>
        <v>7.1499999999999994E-2</v>
      </c>
      <c r="BA114" s="160">
        <f t="shared" si="27"/>
        <v>2.9327999999999994</v>
      </c>
      <c r="BB114" s="131"/>
      <c r="BC114" s="155">
        <f t="shared" si="20"/>
        <v>18119.509999999998</v>
      </c>
      <c r="BD114" s="155">
        <f t="shared" si="21"/>
        <v>217434.12</v>
      </c>
      <c r="BE114" s="156"/>
      <c r="BF114" s="157">
        <v>4.3191000000000006</v>
      </c>
      <c r="BG114" s="157">
        <v>4.3191000000000006</v>
      </c>
      <c r="BH114" s="156"/>
      <c r="BI114" s="158">
        <f t="shared" si="22"/>
        <v>1.2500984001296562</v>
      </c>
      <c r="BJ114" s="158">
        <f t="shared" si="23"/>
        <v>0</v>
      </c>
      <c r="BK114" s="156">
        <v>7.1499999999999994E-2</v>
      </c>
      <c r="BL114" s="161">
        <f t="shared" si="29"/>
        <v>0</v>
      </c>
      <c r="BM114" s="103">
        <f t="shared" si="24"/>
        <v>3288.1108199999999</v>
      </c>
      <c r="BN114" s="103">
        <f t="shared" si="25"/>
        <v>1642.7130499999998</v>
      </c>
      <c r="BO114" s="103">
        <f t="shared" si="26"/>
        <v>4930.8238700000002</v>
      </c>
    </row>
    <row r="115" spans="1:67" ht="21" x14ac:dyDescent="0.35">
      <c r="A115" s="142">
        <f>[1]ХАРАКТЕРИСТИКА!A150</f>
        <v>139</v>
      </c>
      <c r="B115" s="142">
        <v>109</v>
      </c>
      <c r="C115" s="143" t="s">
        <v>381</v>
      </c>
      <c r="D115" s="144">
        <v>5</v>
      </c>
      <c r="E115" s="144">
        <v>4</v>
      </c>
      <c r="F115" s="145" t="s">
        <v>382</v>
      </c>
      <c r="G115" s="145" t="s">
        <v>97</v>
      </c>
      <c r="H115" s="146">
        <f t="shared" si="16"/>
        <v>2742.3</v>
      </c>
      <c r="I115" s="147">
        <v>2742.3</v>
      </c>
      <c r="J115" s="147"/>
      <c r="K115" s="147">
        <v>0</v>
      </c>
      <c r="L115" s="148">
        <v>0</v>
      </c>
      <c r="M115" s="147"/>
      <c r="N115" s="103"/>
      <c r="O115" s="149">
        <v>0.1643</v>
      </c>
      <c r="P115" s="149">
        <v>0.15090000000000001</v>
      </c>
      <c r="Q115" s="149">
        <v>0.21340000000000001</v>
      </c>
      <c r="R115" s="149">
        <v>4.36E-2</v>
      </c>
      <c r="S115" s="149">
        <v>1.18E-2</v>
      </c>
      <c r="T115" s="149">
        <v>0.21820000000000001</v>
      </c>
      <c r="U115" s="149">
        <v>4.8099999999999997E-2</v>
      </c>
      <c r="V115" s="149">
        <v>0.3458</v>
      </c>
      <c r="W115" s="149">
        <v>0</v>
      </c>
      <c r="X115" s="149">
        <v>0</v>
      </c>
      <c r="Y115" s="149">
        <v>0.1053</v>
      </c>
      <c r="Z115" s="149">
        <v>0</v>
      </c>
      <c r="AA115" s="149">
        <v>1.2826</v>
      </c>
      <c r="AB115" s="149">
        <v>0.1069</v>
      </c>
      <c r="AC115" s="149">
        <v>0.19700000000000001</v>
      </c>
      <c r="AD115" s="149">
        <v>2.2800000000000001E-2</v>
      </c>
      <c r="AE115" s="149">
        <v>4.7699999999999999E-2</v>
      </c>
      <c r="AF115" s="149">
        <v>2.5700000000000001E-2</v>
      </c>
      <c r="AG115" s="149">
        <v>6.0199999999999997E-2</v>
      </c>
      <c r="AH115" s="149">
        <v>9.1999999999999998E-3</v>
      </c>
      <c r="AI115" s="149">
        <v>0</v>
      </c>
      <c r="AJ115" s="149">
        <v>1.5509999999999999</v>
      </c>
      <c r="AK115" s="149">
        <v>0.68579999999999997</v>
      </c>
      <c r="AL115" s="149">
        <v>0.187</v>
      </c>
      <c r="AM115" s="149">
        <v>3.9399999999999998E-2</v>
      </c>
      <c r="AN115" s="149">
        <v>5.4999999999999997E-3</v>
      </c>
      <c r="AO115" s="149">
        <v>0.1804</v>
      </c>
      <c r="AP115" s="149">
        <v>0</v>
      </c>
      <c r="AQ115" s="150">
        <f t="shared" si="17"/>
        <v>5.7025999999999994</v>
      </c>
      <c r="AR115" s="150">
        <f t="shared" si="18"/>
        <v>5.7025999999999994</v>
      </c>
      <c r="AS115" s="150">
        <f t="shared" si="19"/>
        <v>3.0983999999999998</v>
      </c>
      <c r="AT115" s="151">
        <v>0.1426</v>
      </c>
      <c r="AU115" s="152">
        <f t="shared" si="15"/>
        <v>5.8451999999999993</v>
      </c>
      <c r="AV115" s="131"/>
      <c r="AW115" s="153"/>
      <c r="AX115" s="152"/>
      <c r="AY115" s="131"/>
      <c r="AZ115" s="151">
        <f t="shared" si="28"/>
        <v>7.7499999999999999E-2</v>
      </c>
      <c r="BA115" s="160">
        <f t="shared" si="27"/>
        <v>3.1758999999999999</v>
      </c>
      <c r="BB115" s="131"/>
      <c r="BC115" s="155">
        <f t="shared" si="20"/>
        <v>16029.29</v>
      </c>
      <c r="BD115" s="155">
        <f t="shared" si="21"/>
        <v>192351.48</v>
      </c>
      <c r="BE115" s="156"/>
      <c r="BF115" s="157">
        <v>4.6750999999999996</v>
      </c>
      <c r="BG115" s="157">
        <v>4.6750999999999996</v>
      </c>
      <c r="BH115" s="156"/>
      <c r="BI115" s="158">
        <f t="shared" si="22"/>
        <v>1.2502834163975101</v>
      </c>
      <c r="BJ115" s="158">
        <f t="shared" si="23"/>
        <v>0</v>
      </c>
      <c r="BK115" s="156">
        <v>7.7499999999999999E-2</v>
      </c>
      <c r="BL115" s="161">
        <f t="shared" si="29"/>
        <v>0</v>
      </c>
      <c r="BM115" s="103">
        <f t="shared" si="24"/>
        <v>3517.2739799999999</v>
      </c>
      <c r="BN115" s="103">
        <f t="shared" si="25"/>
        <v>1287.5098499999999</v>
      </c>
      <c r="BO115" s="103">
        <f t="shared" si="26"/>
        <v>4804.7838300000003</v>
      </c>
    </row>
    <row r="116" spans="1:67" ht="21" x14ac:dyDescent="0.35">
      <c r="A116" s="142">
        <f>[1]ХАРАКТЕРИСТИКА!A151</f>
        <v>140</v>
      </c>
      <c r="B116" s="142">
        <v>110</v>
      </c>
      <c r="C116" s="143" t="s">
        <v>383</v>
      </c>
      <c r="D116" s="144">
        <v>5</v>
      </c>
      <c r="E116" s="144">
        <v>4</v>
      </c>
      <c r="F116" s="145" t="s">
        <v>384</v>
      </c>
      <c r="G116" s="145" t="s">
        <v>97</v>
      </c>
      <c r="H116" s="146">
        <f t="shared" si="16"/>
        <v>2757.7</v>
      </c>
      <c r="I116" s="147">
        <v>2757.7</v>
      </c>
      <c r="J116" s="147"/>
      <c r="K116" s="147">
        <v>0</v>
      </c>
      <c r="L116" s="148">
        <v>0</v>
      </c>
      <c r="M116" s="147"/>
      <c r="N116" s="103"/>
      <c r="O116" s="149">
        <v>0.16350000000000001</v>
      </c>
      <c r="P116" s="149">
        <v>0.15010000000000001</v>
      </c>
      <c r="Q116" s="149">
        <v>0.2135</v>
      </c>
      <c r="R116" s="149">
        <v>4.3700000000000003E-2</v>
      </c>
      <c r="S116" s="149">
        <v>1.09E-2</v>
      </c>
      <c r="T116" s="149">
        <v>0.217</v>
      </c>
      <c r="U116" s="149">
        <v>4.8099999999999997E-2</v>
      </c>
      <c r="V116" s="149">
        <v>0.3458</v>
      </c>
      <c r="W116" s="149">
        <v>0</v>
      </c>
      <c r="X116" s="149">
        <v>0</v>
      </c>
      <c r="Y116" s="149">
        <v>0.1047</v>
      </c>
      <c r="Z116" s="149">
        <v>0</v>
      </c>
      <c r="AA116" s="149">
        <v>0.91169999999999995</v>
      </c>
      <c r="AB116" s="149">
        <v>0.10639999999999999</v>
      </c>
      <c r="AC116" s="149">
        <v>0.19600000000000001</v>
      </c>
      <c r="AD116" s="149">
        <v>2.29E-2</v>
      </c>
      <c r="AE116" s="149">
        <v>4.8800000000000003E-2</v>
      </c>
      <c r="AF116" s="149">
        <v>2.3800000000000002E-2</v>
      </c>
      <c r="AG116" s="149">
        <v>5.9900000000000002E-2</v>
      </c>
      <c r="AH116" s="149">
        <v>9.1999999999999998E-3</v>
      </c>
      <c r="AI116" s="149">
        <v>0</v>
      </c>
      <c r="AJ116" s="149">
        <v>1.7146000000000001</v>
      </c>
      <c r="AK116" s="149">
        <v>0.69620000000000004</v>
      </c>
      <c r="AL116" s="149">
        <v>0.33329999999999999</v>
      </c>
      <c r="AM116" s="149">
        <v>3.9399999999999998E-2</v>
      </c>
      <c r="AN116" s="149">
        <v>5.4999999999999997E-3</v>
      </c>
      <c r="AO116" s="149">
        <v>0.28129999999999999</v>
      </c>
      <c r="AP116" s="149">
        <v>0</v>
      </c>
      <c r="AQ116" s="150">
        <f t="shared" si="17"/>
        <v>5.7462999999999997</v>
      </c>
      <c r="AR116" s="150">
        <f t="shared" si="18"/>
        <v>5.7462999999999997</v>
      </c>
      <c r="AS116" s="150">
        <f t="shared" si="19"/>
        <v>2.7208999999999999</v>
      </c>
      <c r="AT116" s="151">
        <v>0.14369999999999999</v>
      </c>
      <c r="AU116" s="152">
        <f t="shared" si="15"/>
        <v>5.89</v>
      </c>
      <c r="AV116" s="131"/>
      <c r="AW116" s="153"/>
      <c r="AX116" s="152"/>
      <c r="AY116" s="131"/>
      <c r="AZ116" s="151">
        <f t="shared" si="28"/>
        <v>6.8000000000000005E-2</v>
      </c>
      <c r="BA116" s="160">
        <f t="shared" si="27"/>
        <v>2.7888999999999999</v>
      </c>
      <c r="BB116" s="131"/>
      <c r="BC116" s="155">
        <f t="shared" si="20"/>
        <v>16242.85</v>
      </c>
      <c r="BD116" s="155">
        <f t="shared" si="21"/>
        <v>194914.2</v>
      </c>
      <c r="BE116" s="156"/>
      <c r="BF116" s="157">
        <v>4.7109000000000005</v>
      </c>
      <c r="BG116" s="157">
        <v>4.7109000000000005</v>
      </c>
      <c r="BH116" s="156"/>
      <c r="BI116" s="158">
        <f t="shared" si="22"/>
        <v>1.2502918762869089</v>
      </c>
      <c r="BJ116" s="158">
        <f t="shared" si="23"/>
        <v>0</v>
      </c>
      <c r="BK116" s="156">
        <v>6.8000000000000005E-2</v>
      </c>
      <c r="BL116" s="161">
        <f t="shared" si="29"/>
        <v>0</v>
      </c>
      <c r="BM116" s="103">
        <f t="shared" si="24"/>
        <v>2514.1950899999997</v>
      </c>
      <c r="BN116" s="103">
        <f t="shared" si="25"/>
        <v>1287.8458999999998</v>
      </c>
      <c r="BO116" s="103">
        <f t="shared" si="26"/>
        <v>3802.0409899999995</v>
      </c>
    </row>
    <row r="117" spans="1:67" ht="21" x14ac:dyDescent="0.35">
      <c r="A117" s="142">
        <f>[1]ХАРАКТЕРИСТИКА!A152</f>
        <v>141</v>
      </c>
      <c r="B117" s="142">
        <v>111</v>
      </c>
      <c r="C117" s="143" t="s">
        <v>385</v>
      </c>
      <c r="D117" s="144">
        <v>5</v>
      </c>
      <c r="E117" s="144">
        <v>8</v>
      </c>
      <c r="F117" s="145" t="s">
        <v>386</v>
      </c>
      <c r="G117" s="145" t="s">
        <v>97</v>
      </c>
      <c r="H117" s="146">
        <f t="shared" si="16"/>
        <v>5857.06</v>
      </c>
      <c r="I117" s="147">
        <v>5844.1</v>
      </c>
      <c r="J117" s="147"/>
      <c r="K117" s="147">
        <v>0</v>
      </c>
      <c r="L117" s="148">
        <v>12.96</v>
      </c>
      <c r="M117" s="147"/>
      <c r="N117" s="103"/>
      <c r="O117" s="149">
        <v>0.15049999999999999</v>
      </c>
      <c r="P117" s="149">
        <v>0.15090000000000001</v>
      </c>
      <c r="Q117" s="149">
        <v>0.21890000000000001</v>
      </c>
      <c r="R117" s="149">
        <v>4.3900000000000002E-2</v>
      </c>
      <c r="S117" s="149">
        <v>1.41E-2</v>
      </c>
      <c r="T117" s="149">
        <v>0.31330000000000002</v>
      </c>
      <c r="U117" s="149">
        <v>4.8099999999999997E-2</v>
      </c>
      <c r="V117" s="149">
        <v>0.3458</v>
      </c>
      <c r="W117" s="149">
        <v>0</v>
      </c>
      <c r="X117" s="149">
        <v>0</v>
      </c>
      <c r="Y117" s="149">
        <v>9.7799999999999998E-2</v>
      </c>
      <c r="Z117" s="149">
        <v>0</v>
      </c>
      <c r="AA117" s="149">
        <v>1.4098999999999999</v>
      </c>
      <c r="AB117" s="149">
        <v>9.7799999999999998E-2</v>
      </c>
      <c r="AC117" s="149">
        <v>0.1971</v>
      </c>
      <c r="AD117" s="149">
        <v>2.3800000000000002E-2</v>
      </c>
      <c r="AE117" s="149">
        <v>4.53E-2</v>
      </c>
      <c r="AF117" s="149">
        <v>3.0800000000000001E-2</v>
      </c>
      <c r="AG117" s="149">
        <v>9.5600000000000004E-2</v>
      </c>
      <c r="AH117" s="149">
        <v>8.6999999999999994E-3</v>
      </c>
      <c r="AI117" s="149">
        <v>0</v>
      </c>
      <c r="AJ117" s="149">
        <v>1.0683</v>
      </c>
      <c r="AK117" s="149">
        <v>0.65629999999999999</v>
      </c>
      <c r="AL117" s="149">
        <v>0.18479999999999999</v>
      </c>
      <c r="AM117" s="149">
        <v>3.95E-2</v>
      </c>
      <c r="AN117" s="149">
        <v>5.4999999999999997E-3</v>
      </c>
      <c r="AO117" s="149">
        <v>0.18770000000000001</v>
      </c>
      <c r="AP117" s="149">
        <v>0</v>
      </c>
      <c r="AQ117" s="150">
        <f t="shared" si="17"/>
        <v>5.434400000000001</v>
      </c>
      <c r="AR117" s="150">
        <f t="shared" si="18"/>
        <v>5.434400000000001</v>
      </c>
      <c r="AS117" s="150">
        <f t="shared" si="19"/>
        <v>3.3373000000000004</v>
      </c>
      <c r="AT117" s="151">
        <v>0.13589999999999999</v>
      </c>
      <c r="AU117" s="152">
        <f t="shared" si="15"/>
        <v>5.5703000000000014</v>
      </c>
      <c r="AV117" s="131"/>
      <c r="AW117" s="153"/>
      <c r="AX117" s="152"/>
      <c r="AY117" s="131"/>
      <c r="AZ117" s="151">
        <f t="shared" si="28"/>
        <v>8.3400000000000002E-2</v>
      </c>
      <c r="BA117" s="160">
        <f t="shared" si="27"/>
        <v>3.4207000000000005</v>
      </c>
      <c r="BB117" s="131"/>
      <c r="BC117" s="155">
        <f t="shared" si="20"/>
        <v>32597.72</v>
      </c>
      <c r="BD117" s="155">
        <f t="shared" si="21"/>
        <v>391172.64</v>
      </c>
      <c r="BE117" s="156"/>
      <c r="BF117" s="157">
        <v>4.4554</v>
      </c>
      <c r="BG117" s="157">
        <v>4.4554</v>
      </c>
      <c r="BH117" s="156"/>
      <c r="BI117" s="158">
        <f t="shared" si="22"/>
        <v>1.2502356690757286</v>
      </c>
      <c r="BJ117" s="158">
        <f t="shared" si="23"/>
        <v>0</v>
      </c>
      <c r="BK117" s="156">
        <v>8.3400000000000002E-2</v>
      </c>
      <c r="BL117" s="161">
        <f t="shared" si="29"/>
        <v>0</v>
      </c>
      <c r="BM117" s="103">
        <f t="shared" si="24"/>
        <v>8257.8688939999993</v>
      </c>
      <c r="BN117" s="103">
        <f t="shared" si="25"/>
        <v>2923.2586460000002</v>
      </c>
      <c r="BO117" s="103">
        <f t="shared" si="26"/>
        <v>11181.127539999999</v>
      </c>
    </row>
    <row r="118" spans="1:67" ht="21" x14ac:dyDescent="0.35">
      <c r="A118" s="142">
        <f>[1]ХАРАКТЕРИСТИКА!A153</f>
        <v>142</v>
      </c>
      <c r="B118" s="142">
        <v>112</v>
      </c>
      <c r="C118" s="143" t="s">
        <v>387</v>
      </c>
      <c r="D118" s="144">
        <v>5</v>
      </c>
      <c r="E118" s="144">
        <v>6</v>
      </c>
      <c r="F118" s="145" t="s">
        <v>388</v>
      </c>
      <c r="G118" s="145" t="s">
        <v>97</v>
      </c>
      <c r="H118" s="146">
        <f t="shared" si="16"/>
        <v>4510.3999999999996</v>
      </c>
      <c r="I118" s="147">
        <v>4448.8999999999996</v>
      </c>
      <c r="J118" s="147"/>
      <c r="K118" s="147">
        <v>0</v>
      </c>
      <c r="L118" s="148">
        <v>61.5</v>
      </c>
      <c r="M118" s="147"/>
      <c r="N118" s="103"/>
      <c r="O118" s="149">
        <v>0.151</v>
      </c>
      <c r="P118" s="149">
        <v>0.1658</v>
      </c>
      <c r="Q118" s="149">
        <v>0.21940000000000001</v>
      </c>
      <c r="R118" s="149">
        <v>4.3900000000000002E-2</v>
      </c>
      <c r="S118" s="149">
        <v>0</v>
      </c>
      <c r="T118" s="149">
        <v>0.2611</v>
      </c>
      <c r="U118" s="149">
        <v>4.8099999999999997E-2</v>
      </c>
      <c r="V118" s="149">
        <v>0.3458</v>
      </c>
      <c r="W118" s="149">
        <v>0</v>
      </c>
      <c r="X118" s="149">
        <v>0</v>
      </c>
      <c r="Y118" s="149">
        <v>0.1024</v>
      </c>
      <c r="Z118" s="149">
        <v>0</v>
      </c>
      <c r="AA118" s="149">
        <v>0.72650000000000003</v>
      </c>
      <c r="AB118" s="149">
        <v>9.8799999999999999E-2</v>
      </c>
      <c r="AC118" s="149">
        <v>0.2165</v>
      </c>
      <c r="AD118" s="149">
        <v>2.3599999999999999E-2</v>
      </c>
      <c r="AE118" s="149">
        <v>4.6899999999999997E-2</v>
      </c>
      <c r="AF118" s="149">
        <v>0</v>
      </c>
      <c r="AG118" s="149">
        <v>7.5300000000000006E-2</v>
      </c>
      <c r="AH118" s="149">
        <v>9.1000000000000004E-3</v>
      </c>
      <c r="AI118" s="149">
        <v>0</v>
      </c>
      <c r="AJ118" s="149">
        <v>1.2744</v>
      </c>
      <c r="AK118" s="149">
        <v>0.68689999999999996</v>
      </c>
      <c r="AL118" s="149">
        <v>0.23569999999999999</v>
      </c>
      <c r="AM118" s="149">
        <v>3.8800000000000001E-2</v>
      </c>
      <c r="AN118" s="149">
        <v>5.4000000000000003E-3</v>
      </c>
      <c r="AO118" s="149">
        <v>0.30199999999999999</v>
      </c>
      <c r="AP118" s="149">
        <v>0</v>
      </c>
      <c r="AQ118" s="150">
        <f t="shared" si="17"/>
        <v>5.077399999999999</v>
      </c>
      <c r="AR118" s="150">
        <f t="shared" si="18"/>
        <v>5.077399999999999</v>
      </c>
      <c r="AS118" s="150">
        <f t="shared" si="19"/>
        <v>2.5783999999999998</v>
      </c>
      <c r="AT118" s="151">
        <v>0.12690000000000001</v>
      </c>
      <c r="AU118" s="152">
        <f t="shared" si="15"/>
        <v>5.204299999999999</v>
      </c>
      <c r="AV118" s="131"/>
      <c r="AW118" s="153"/>
      <c r="AX118" s="152"/>
      <c r="AY118" s="131"/>
      <c r="AZ118" s="151">
        <f t="shared" si="28"/>
        <v>6.4500000000000002E-2</v>
      </c>
      <c r="BA118" s="160">
        <f t="shared" si="27"/>
        <v>2.6429</v>
      </c>
      <c r="BB118" s="131"/>
      <c r="BC118" s="155">
        <f t="shared" si="20"/>
        <v>23315.95</v>
      </c>
      <c r="BD118" s="155">
        <f t="shared" si="21"/>
        <v>279791.40000000002</v>
      </c>
      <c r="BE118" s="156"/>
      <c r="BF118" s="157">
        <v>4.1625000000000005</v>
      </c>
      <c r="BG118" s="157">
        <v>4.1625000000000005</v>
      </c>
      <c r="BH118" s="156"/>
      <c r="BI118" s="158">
        <f t="shared" si="22"/>
        <v>1.2502822822822819</v>
      </c>
      <c r="BJ118" s="158">
        <f t="shared" si="23"/>
        <v>0</v>
      </c>
      <c r="BK118" s="156">
        <v>6.4500000000000002E-2</v>
      </c>
      <c r="BL118" s="161">
        <f t="shared" si="29"/>
        <v>0</v>
      </c>
      <c r="BM118" s="103">
        <f t="shared" si="24"/>
        <v>3276.8055999999997</v>
      </c>
      <c r="BN118" s="103">
        <f t="shared" si="25"/>
        <v>2120.7900800000002</v>
      </c>
      <c r="BO118" s="103">
        <f t="shared" si="26"/>
        <v>5397.5956800000004</v>
      </c>
    </row>
    <row r="119" spans="1:67" ht="21" x14ac:dyDescent="0.35">
      <c r="A119" s="142">
        <f>[1]ХАРАКТЕРИСТИКА!A154</f>
        <v>143</v>
      </c>
      <c r="B119" s="142">
        <v>113</v>
      </c>
      <c r="C119" s="143" t="s">
        <v>389</v>
      </c>
      <c r="D119" s="144">
        <v>5</v>
      </c>
      <c r="E119" s="144">
        <v>4</v>
      </c>
      <c r="F119" s="145" t="s">
        <v>390</v>
      </c>
      <c r="G119" s="145" t="s">
        <v>97</v>
      </c>
      <c r="H119" s="146">
        <f t="shared" si="16"/>
        <v>2755.7</v>
      </c>
      <c r="I119" s="147">
        <v>2755.7</v>
      </c>
      <c r="J119" s="147"/>
      <c r="K119" s="147">
        <v>0</v>
      </c>
      <c r="L119" s="148">
        <v>0</v>
      </c>
      <c r="M119" s="147"/>
      <c r="N119" s="103"/>
      <c r="O119" s="149">
        <v>0.1636</v>
      </c>
      <c r="P119" s="149">
        <v>0.1502</v>
      </c>
      <c r="Q119" s="149">
        <v>0.21340000000000001</v>
      </c>
      <c r="R119" s="149">
        <v>4.3700000000000003E-2</v>
      </c>
      <c r="S119" s="149">
        <v>1.09E-2</v>
      </c>
      <c r="T119" s="149">
        <v>0.2172</v>
      </c>
      <c r="U119" s="149">
        <v>4.8099999999999997E-2</v>
      </c>
      <c r="V119" s="149">
        <v>0.3458</v>
      </c>
      <c r="W119" s="149">
        <v>0</v>
      </c>
      <c r="X119" s="149">
        <v>0</v>
      </c>
      <c r="Y119" s="149">
        <v>0.1048</v>
      </c>
      <c r="Z119" s="149">
        <v>0</v>
      </c>
      <c r="AA119" s="149">
        <v>1.0491999999999999</v>
      </c>
      <c r="AB119" s="149">
        <v>0.10639999999999999</v>
      </c>
      <c r="AC119" s="149">
        <v>0.1961</v>
      </c>
      <c r="AD119" s="149">
        <v>2.29E-2</v>
      </c>
      <c r="AE119" s="149">
        <v>4.8599999999999997E-2</v>
      </c>
      <c r="AF119" s="149">
        <v>2.3800000000000002E-2</v>
      </c>
      <c r="AG119" s="149">
        <v>5.9900000000000002E-2</v>
      </c>
      <c r="AH119" s="149">
        <v>9.1999999999999998E-3</v>
      </c>
      <c r="AI119" s="149">
        <v>0</v>
      </c>
      <c r="AJ119" s="149">
        <v>1.2791999999999999</v>
      </c>
      <c r="AK119" s="149">
        <v>0.67830000000000001</v>
      </c>
      <c r="AL119" s="149">
        <v>0.46279999999999999</v>
      </c>
      <c r="AM119" s="149">
        <v>3.9100000000000003E-2</v>
      </c>
      <c r="AN119" s="149">
        <v>5.4000000000000003E-3</v>
      </c>
      <c r="AO119" s="149">
        <v>0.22140000000000001</v>
      </c>
      <c r="AP119" s="149">
        <v>0</v>
      </c>
      <c r="AQ119" s="150">
        <f t="shared" si="17"/>
        <v>5.4999999999999991</v>
      </c>
      <c r="AR119" s="150">
        <f t="shared" si="18"/>
        <v>5.4999999999999991</v>
      </c>
      <c r="AS119" s="150">
        <f t="shared" si="19"/>
        <v>2.858299999999999</v>
      </c>
      <c r="AT119" s="151">
        <v>0.13750000000000001</v>
      </c>
      <c r="AU119" s="152">
        <f t="shared" si="15"/>
        <v>5.6374999999999993</v>
      </c>
      <c r="AV119" s="131"/>
      <c r="AW119" s="153"/>
      <c r="AX119" s="152"/>
      <c r="AY119" s="131"/>
      <c r="AZ119" s="151">
        <f t="shared" si="28"/>
        <v>7.1499999999999994E-2</v>
      </c>
      <c r="BA119" s="160">
        <f t="shared" si="27"/>
        <v>2.9297999999999988</v>
      </c>
      <c r="BB119" s="131"/>
      <c r="BC119" s="155">
        <f t="shared" si="20"/>
        <v>15535.26</v>
      </c>
      <c r="BD119" s="155">
        <f t="shared" si="21"/>
        <v>186423.12</v>
      </c>
      <c r="BE119" s="156"/>
      <c r="BF119" s="157">
        <v>4.5090000000000003</v>
      </c>
      <c r="BG119" s="157">
        <v>4.5090000000000003</v>
      </c>
      <c r="BH119" s="156"/>
      <c r="BI119" s="158">
        <f t="shared" si="22"/>
        <v>1.2502772233311152</v>
      </c>
      <c r="BJ119" s="158">
        <f t="shared" si="23"/>
        <v>0</v>
      </c>
      <c r="BK119" s="156">
        <v>7.1499999999999994E-2</v>
      </c>
      <c r="BL119" s="161">
        <f t="shared" si="29"/>
        <v>0</v>
      </c>
      <c r="BM119" s="103">
        <f t="shared" si="24"/>
        <v>2891.2804399999995</v>
      </c>
      <c r="BN119" s="103">
        <f t="shared" si="25"/>
        <v>1286.6363299999998</v>
      </c>
      <c r="BO119" s="103">
        <f t="shared" si="26"/>
        <v>4177.9167699999998</v>
      </c>
    </row>
    <row r="120" spans="1:67" ht="21" x14ac:dyDescent="0.35">
      <c r="A120" s="142">
        <f>[1]ХАРАКТЕРИСТИКА!A155</f>
        <v>144</v>
      </c>
      <c r="B120" s="142">
        <v>114</v>
      </c>
      <c r="C120" s="143" t="s">
        <v>391</v>
      </c>
      <c r="D120" s="144">
        <v>5</v>
      </c>
      <c r="E120" s="144">
        <v>2</v>
      </c>
      <c r="F120" s="145" t="s">
        <v>392</v>
      </c>
      <c r="G120" s="145" t="s">
        <v>97</v>
      </c>
      <c r="H120" s="146">
        <f t="shared" si="16"/>
        <v>3204.9</v>
      </c>
      <c r="I120" s="147">
        <v>3204.9</v>
      </c>
      <c r="J120" s="147"/>
      <c r="K120" s="147">
        <v>0</v>
      </c>
      <c r="L120" s="148">
        <v>0</v>
      </c>
      <c r="M120" s="147"/>
      <c r="N120" s="103"/>
      <c r="O120" s="149">
        <v>0.1792</v>
      </c>
      <c r="P120" s="149">
        <v>0.1709</v>
      </c>
      <c r="Q120" s="149">
        <v>0.21579999999999999</v>
      </c>
      <c r="R120" s="149">
        <v>4.2999999999999997E-2</v>
      </c>
      <c r="S120" s="149">
        <v>0</v>
      </c>
      <c r="T120" s="149">
        <v>0.1454</v>
      </c>
      <c r="U120" s="149">
        <v>4.8099999999999997E-2</v>
      </c>
      <c r="V120" s="149">
        <v>0.3458</v>
      </c>
      <c r="W120" s="149">
        <v>0</v>
      </c>
      <c r="X120" s="149">
        <v>0</v>
      </c>
      <c r="Y120" s="149">
        <v>0.1201</v>
      </c>
      <c r="Z120" s="149">
        <v>0</v>
      </c>
      <c r="AA120" s="149">
        <v>0.83799999999999997</v>
      </c>
      <c r="AB120" s="149">
        <v>0.1166</v>
      </c>
      <c r="AC120" s="149">
        <v>0.22309999999999999</v>
      </c>
      <c r="AD120" s="149">
        <v>2.2499999999999999E-2</v>
      </c>
      <c r="AE120" s="149">
        <v>4.2599999999999999E-2</v>
      </c>
      <c r="AF120" s="149">
        <v>0</v>
      </c>
      <c r="AG120" s="149">
        <v>3.3500000000000002E-2</v>
      </c>
      <c r="AH120" s="149">
        <v>8.5000000000000006E-3</v>
      </c>
      <c r="AI120" s="149">
        <v>0</v>
      </c>
      <c r="AJ120" s="149">
        <v>1.8929</v>
      </c>
      <c r="AK120" s="149">
        <v>0.78849999999999998</v>
      </c>
      <c r="AL120" s="149">
        <v>0.1817</v>
      </c>
      <c r="AM120" s="149">
        <v>4.53E-2</v>
      </c>
      <c r="AN120" s="149">
        <v>6.3E-3</v>
      </c>
      <c r="AO120" s="149">
        <v>0.83420000000000005</v>
      </c>
      <c r="AP120" s="149">
        <v>0</v>
      </c>
      <c r="AQ120" s="150">
        <f t="shared" si="17"/>
        <v>6.3020000000000014</v>
      </c>
      <c r="AR120" s="150">
        <f t="shared" si="18"/>
        <v>6.3020000000000014</v>
      </c>
      <c r="AS120" s="150">
        <f t="shared" si="19"/>
        <v>2.6047000000000007</v>
      </c>
      <c r="AT120" s="151">
        <v>0.15759999999999999</v>
      </c>
      <c r="AU120" s="152">
        <f t="shared" si="15"/>
        <v>6.4596000000000018</v>
      </c>
      <c r="AV120" s="131"/>
      <c r="AW120" s="153"/>
      <c r="AX120" s="152"/>
      <c r="AY120" s="131"/>
      <c r="AZ120" s="151">
        <f t="shared" si="28"/>
        <v>6.5100000000000005E-2</v>
      </c>
      <c r="BA120" s="160">
        <f t="shared" si="27"/>
        <v>2.6698000000000008</v>
      </c>
      <c r="BB120" s="131"/>
      <c r="BC120" s="155">
        <f t="shared" si="20"/>
        <v>20702.37</v>
      </c>
      <c r="BD120" s="155">
        <f t="shared" si="21"/>
        <v>248428.44</v>
      </c>
      <c r="BE120" s="156"/>
      <c r="BF120" s="157">
        <v>5.1661000000000001</v>
      </c>
      <c r="BG120" s="157">
        <v>5.1661000000000001</v>
      </c>
      <c r="BH120" s="156"/>
      <c r="BI120" s="158">
        <f t="shared" si="22"/>
        <v>1.2503822999941931</v>
      </c>
      <c r="BJ120" s="158">
        <f t="shared" si="23"/>
        <v>0</v>
      </c>
      <c r="BK120" s="156">
        <v>6.5100000000000005E-2</v>
      </c>
      <c r="BL120" s="161">
        <f t="shared" si="29"/>
        <v>0</v>
      </c>
      <c r="BM120" s="103">
        <f t="shared" si="24"/>
        <v>2685.7062000000001</v>
      </c>
      <c r="BN120" s="103">
        <f t="shared" si="25"/>
        <v>1431.9493200000002</v>
      </c>
      <c r="BO120" s="103">
        <f t="shared" si="26"/>
        <v>4117.6555200000003</v>
      </c>
    </row>
    <row r="121" spans="1:67" ht="21" x14ac:dyDescent="0.35">
      <c r="A121" s="142">
        <f>[1]ХАРАКТЕРИСТИКА!A182</f>
        <v>171</v>
      </c>
      <c r="B121" s="142">
        <v>115</v>
      </c>
      <c r="C121" s="143" t="s">
        <v>393</v>
      </c>
      <c r="D121" s="144">
        <v>5</v>
      </c>
      <c r="E121" s="144">
        <v>6</v>
      </c>
      <c r="F121" s="145" t="s">
        <v>394</v>
      </c>
      <c r="G121" s="145" t="s">
        <v>97</v>
      </c>
      <c r="H121" s="146">
        <f t="shared" si="16"/>
        <v>4610.8</v>
      </c>
      <c r="I121" s="147">
        <v>4610.8</v>
      </c>
      <c r="J121" s="147"/>
      <c r="K121" s="147">
        <v>0</v>
      </c>
      <c r="L121" s="148">
        <v>0</v>
      </c>
      <c r="M121" s="147"/>
      <c r="N121" s="103"/>
      <c r="O121" s="149">
        <v>0.156</v>
      </c>
      <c r="P121" s="149">
        <v>0.1449</v>
      </c>
      <c r="Q121" s="149">
        <v>0.21920000000000001</v>
      </c>
      <c r="R121" s="149">
        <v>4.3499999999999997E-2</v>
      </c>
      <c r="S121" s="149">
        <v>1.47E-2</v>
      </c>
      <c r="T121" s="149">
        <v>0.25</v>
      </c>
      <c r="U121" s="149">
        <v>4.8099999999999997E-2</v>
      </c>
      <c r="V121" s="149">
        <v>0.3458</v>
      </c>
      <c r="W121" s="149">
        <v>0</v>
      </c>
      <c r="X121" s="149">
        <v>0</v>
      </c>
      <c r="Y121" s="149">
        <v>9.3899999999999997E-2</v>
      </c>
      <c r="Z121" s="149">
        <v>0</v>
      </c>
      <c r="AA121" s="149">
        <v>1.3757999999999999</v>
      </c>
      <c r="AB121" s="149">
        <v>0.1014</v>
      </c>
      <c r="AC121" s="149">
        <v>0.18920000000000001</v>
      </c>
      <c r="AD121" s="149">
        <v>2.3900000000000001E-2</v>
      </c>
      <c r="AE121" s="149">
        <v>4.3499999999999997E-2</v>
      </c>
      <c r="AF121" s="149">
        <v>3.2000000000000001E-2</v>
      </c>
      <c r="AG121" s="149">
        <v>7.4700000000000003E-2</v>
      </c>
      <c r="AH121" s="149">
        <v>8.3000000000000001E-3</v>
      </c>
      <c r="AI121" s="149">
        <v>0</v>
      </c>
      <c r="AJ121" s="149">
        <v>1.1174999999999999</v>
      </c>
      <c r="AK121" s="149">
        <v>0.61380000000000001</v>
      </c>
      <c r="AL121" s="149">
        <v>0.28449999999999998</v>
      </c>
      <c r="AM121" s="149">
        <v>4.3299999999999998E-2</v>
      </c>
      <c r="AN121" s="149">
        <v>6.0000000000000001E-3</v>
      </c>
      <c r="AO121" s="149">
        <v>0.19869999999999999</v>
      </c>
      <c r="AP121" s="149">
        <v>0</v>
      </c>
      <c r="AQ121" s="150">
        <f t="shared" si="17"/>
        <v>5.4287000000000001</v>
      </c>
      <c r="AR121" s="150">
        <f t="shared" si="18"/>
        <v>5.4287000000000001</v>
      </c>
      <c r="AS121" s="150">
        <f t="shared" si="19"/>
        <v>3.2141999999999995</v>
      </c>
      <c r="AT121" s="151">
        <v>0.13569999999999999</v>
      </c>
      <c r="AU121" s="152">
        <f t="shared" si="15"/>
        <v>5.5644</v>
      </c>
      <c r="AV121" s="131"/>
      <c r="AW121" s="153"/>
      <c r="AX121" s="152"/>
      <c r="AY121" s="131"/>
      <c r="AZ121" s="151">
        <f t="shared" si="28"/>
        <v>8.0399999999999999E-2</v>
      </c>
      <c r="BA121" s="160">
        <f t="shared" si="27"/>
        <v>3.2945999999999995</v>
      </c>
      <c r="BB121" s="131"/>
      <c r="BC121" s="155">
        <f t="shared" si="20"/>
        <v>25656.34</v>
      </c>
      <c r="BD121" s="155">
        <f t="shared" si="21"/>
        <v>307876.08</v>
      </c>
      <c r="BE121" s="156"/>
      <c r="BF121" s="157">
        <v>4.4505999999999997</v>
      </c>
      <c r="BG121" s="157">
        <v>4.4505999999999997</v>
      </c>
      <c r="BH121" s="156"/>
      <c r="BI121" s="158">
        <f t="shared" si="22"/>
        <v>1.2502583921269044</v>
      </c>
      <c r="BJ121" s="158">
        <f t="shared" si="23"/>
        <v>0</v>
      </c>
      <c r="BK121" s="156">
        <v>8.0399999999999999E-2</v>
      </c>
      <c r="BL121" s="161">
        <f t="shared" si="29"/>
        <v>0</v>
      </c>
      <c r="BM121" s="103">
        <f t="shared" si="24"/>
        <v>6343.5386399999998</v>
      </c>
      <c r="BN121" s="103">
        <f t="shared" si="25"/>
        <v>2180.9083999999998</v>
      </c>
      <c r="BO121" s="103">
        <f t="shared" si="26"/>
        <v>8524.4470399999991</v>
      </c>
    </row>
    <row r="122" spans="1:67" ht="21" x14ac:dyDescent="0.35">
      <c r="A122" s="142">
        <f>[1]ХАРАКТЕРИСТИКА!A183</f>
        <v>172</v>
      </c>
      <c r="B122" s="142">
        <v>116</v>
      </c>
      <c r="C122" s="143" t="s">
        <v>395</v>
      </c>
      <c r="D122" s="144">
        <v>5</v>
      </c>
      <c r="E122" s="144">
        <v>4</v>
      </c>
      <c r="F122" s="145" t="s">
        <v>396</v>
      </c>
      <c r="G122" s="145" t="s">
        <v>97</v>
      </c>
      <c r="H122" s="146">
        <f t="shared" si="16"/>
        <v>2736.6</v>
      </c>
      <c r="I122" s="147">
        <v>2736.6</v>
      </c>
      <c r="J122" s="147"/>
      <c r="K122" s="147">
        <v>0</v>
      </c>
      <c r="L122" s="148">
        <v>0</v>
      </c>
      <c r="M122" s="147"/>
      <c r="N122" s="103"/>
      <c r="O122" s="149">
        <v>0.1646</v>
      </c>
      <c r="P122" s="149">
        <v>0.1512</v>
      </c>
      <c r="Q122" s="149">
        <v>0.21379999999999999</v>
      </c>
      <c r="R122" s="149">
        <v>4.3499999999999997E-2</v>
      </c>
      <c r="S122" s="149">
        <v>1.0999999999999999E-2</v>
      </c>
      <c r="T122" s="149">
        <v>0.21870000000000001</v>
      </c>
      <c r="U122" s="149">
        <v>4.8099999999999997E-2</v>
      </c>
      <c r="V122" s="149">
        <v>0.3458</v>
      </c>
      <c r="W122" s="149">
        <v>0</v>
      </c>
      <c r="X122" s="149">
        <v>0</v>
      </c>
      <c r="Y122" s="149">
        <v>0.1055</v>
      </c>
      <c r="Z122" s="149">
        <v>0</v>
      </c>
      <c r="AA122" s="149">
        <v>1.1932</v>
      </c>
      <c r="AB122" s="149">
        <v>0.1071</v>
      </c>
      <c r="AC122" s="149">
        <v>0.19739999999999999</v>
      </c>
      <c r="AD122" s="149">
        <v>2.29E-2</v>
      </c>
      <c r="AE122" s="149">
        <v>4.7300000000000002E-2</v>
      </c>
      <c r="AF122" s="149">
        <v>2.4E-2</v>
      </c>
      <c r="AG122" s="149">
        <v>6.0400000000000002E-2</v>
      </c>
      <c r="AH122" s="149">
        <v>9.2999999999999992E-3</v>
      </c>
      <c r="AI122" s="149">
        <v>0</v>
      </c>
      <c r="AJ122" s="149">
        <v>1.2626999999999999</v>
      </c>
      <c r="AK122" s="149">
        <v>0.68640000000000001</v>
      </c>
      <c r="AL122" s="149">
        <v>0.31330000000000002</v>
      </c>
      <c r="AM122" s="149">
        <v>4.4999999999999998E-2</v>
      </c>
      <c r="AN122" s="149">
        <v>6.3E-3</v>
      </c>
      <c r="AO122" s="149">
        <v>0.23910000000000001</v>
      </c>
      <c r="AP122" s="149">
        <v>0</v>
      </c>
      <c r="AQ122" s="150">
        <f t="shared" si="17"/>
        <v>5.5165999999999995</v>
      </c>
      <c r="AR122" s="150">
        <f t="shared" si="18"/>
        <v>5.5165999999999995</v>
      </c>
      <c r="AS122" s="150">
        <f t="shared" si="19"/>
        <v>3.0150999999999999</v>
      </c>
      <c r="AT122" s="151">
        <v>0.13789999999999999</v>
      </c>
      <c r="AU122" s="152">
        <f t="shared" si="15"/>
        <v>5.6544999999999996</v>
      </c>
      <c r="AV122" s="131"/>
      <c r="AW122" s="153"/>
      <c r="AX122" s="152"/>
      <c r="AY122" s="131"/>
      <c r="AZ122" s="151">
        <f t="shared" si="28"/>
        <v>7.5399999999999995E-2</v>
      </c>
      <c r="BA122" s="160">
        <f t="shared" si="27"/>
        <v>3.0905</v>
      </c>
      <c r="BB122" s="131"/>
      <c r="BC122" s="155">
        <f t="shared" si="20"/>
        <v>15474.1</v>
      </c>
      <c r="BD122" s="155">
        <f t="shared" si="21"/>
        <v>185689.2</v>
      </c>
      <c r="BE122" s="156"/>
      <c r="BF122" s="157">
        <v>4.5225</v>
      </c>
      <c r="BG122" s="157">
        <v>4.5225</v>
      </c>
      <c r="BH122" s="156"/>
      <c r="BI122" s="158">
        <f t="shared" si="22"/>
        <v>1.2503040353786621</v>
      </c>
      <c r="BJ122" s="158">
        <f t="shared" si="23"/>
        <v>0</v>
      </c>
      <c r="BK122" s="156">
        <v>7.5399999999999995E-2</v>
      </c>
      <c r="BL122" s="161">
        <f t="shared" si="29"/>
        <v>0</v>
      </c>
      <c r="BM122" s="103">
        <f t="shared" si="24"/>
        <v>3265.3111199999998</v>
      </c>
      <c r="BN122" s="103">
        <f t="shared" si="25"/>
        <v>1281.8234399999999</v>
      </c>
      <c r="BO122" s="103">
        <f t="shared" si="26"/>
        <v>4547.1345599999995</v>
      </c>
    </row>
    <row r="123" spans="1:67" ht="21" x14ac:dyDescent="0.35">
      <c r="A123" s="142">
        <f>[1]ХАРАКТЕРИСТИКА!A184</f>
        <v>173</v>
      </c>
      <c r="B123" s="142">
        <v>117</v>
      </c>
      <c r="C123" s="143" t="s">
        <v>397</v>
      </c>
      <c r="D123" s="144">
        <v>5</v>
      </c>
      <c r="E123" s="144">
        <v>4</v>
      </c>
      <c r="F123" s="145" t="s">
        <v>398</v>
      </c>
      <c r="G123" s="145" t="s">
        <v>97</v>
      </c>
      <c r="H123" s="146">
        <f t="shared" si="16"/>
        <v>2749.1</v>
      </c>
      <c r="I123" s="147">
        <v>2749.1</v>
      </c>
      <c r="J123" s="147"/>
      <c r="K123" s="147">
        <v>0</v>
      </c>
      <c r="L123" s="148">
        <v>0</v>
      </c>
      <c r="M123" s="147"/>
      <c r="N123" s="103"/>
      <c r="O123" s="149">
        <v>0.16320000000000001</v>
      </c>
      <c r="P123" s="149">
        <v>0.15049999999999999</v>
      </c>
      <c r="Q123" s="149">
        <v>0.21390000000000001</v>
      </c>
      <c r="R123" s="149">
        <v>4.36E-2</v>
      </c>
      <c r="S123" s="149">
        <v>1.09E-2</v>
      </c>
      <c r="T123" s="149">
        <v>0.2177</v>
      </c>
      <c r="U123" s="149">
        <v>4.8099999999999997E-2</v>
      </c>
      <c r="V123" s="149">
        <v>0.3458</v>
      </c>
      <c r="W123" s="149">
        <v>0</v>
      </c>
      <c r="X123" s="149">
        <v>0</v>
      </c>
      <c r="Y123" s="149">
        <v>0.1033</v>
      </c>
      <c r="Z123" s="149">
        <v>0</v>
      </c>
      <c r="AA123" s="149">
        <v>1.2926000000000002</v>
      </c>
      <c r="AB123" s="149">
        <v>0.10539999999999999</v>
      </c>
      <c r="AC123" s="149">
        <v>0.1966</v>
      </c>
      <c r="AD123" s="149">
        <v>2.29E-2</v>
      </c>
      <c r="AE123" s="149">
        <v>4.8099999999999997E-2</v>
      </c>
      <c r="AF123" s="149">
        <v>2.3800000000000002E-2</v>
      </c>
      <c r="AG123" s="149">
        <v>6.0100000000000001E-2</v>
      </c>
      <c r="AH123" s="149">
        <v>9.1999999999999998E-3</v>
      </c>
      <c r="AI123" s="149">
        <v>0</v>
      </c>
      <c r="AJ123" s="149">
        <v>1.0624</v>
      </c>
      <c r="AK123" s="149">
        <v>0.72219999999999995</v>
      </c>
      <c r="AL123" s="149">
        <v>0.31840000000000002</v>
      </c>
      <c r="AM123" s="149">
        <v>4.4600000000000001E-2</v>
      </c>
      <c r="AN123" s="149">
        <v>6.1999999999999998E-3</v>
      </c>
      <c r="AO123" s="149">
        <v>0.2185</v>
      </c>
      <c r="AP123" s="149">
        <v>0</v>
      </c>
      <c r="AQ123" s="150">
        <f t="shared" si="17"/>
        <v>5.427999999999999</v>
      </c>
      <c r="AR123" s="150">
        <f t="shared" si="18"/>
        <v>5.427999999999999</v>
      </c>
      <c r="AS123" s="150">
        <f t="shared" si="19"/>
        <v>3.1064999999999996</v>
      </c>
      <c r="AT123" s="151">
        <v>0.13569999999999999</v>
      </c>
      <c r="AU123" s="152">
        <f t="shared" si="15"/>
        <v>5.563699999999999</v>
      </c>
      <c r="AV123" s="131"/>
      <c r="AW123" s="153"/>
      <c r="AX123" s="152"/>
      <c r="AY123" s="131"/>
      <c r="AZ123" s="151">
        <f t="shared" si="28"/>
        <v>7.7700000000000005E-2</v>
      </c>
      <c r="BA123" s="160">
        <f t="shared" si="27"/>
        <v>3.1841999999999997</v>
      </c>
      <c r="BB123" s="131"/>
      <c r="BC123" s="155">
        <f t="shared" si="20"/>
        <v>15295.17</v>
      </c>
      <c r="BD123" s="155">
        <f t="shared" si="21"/>
        <v>183542.04</v>
      </c>
      <c r="BE123" s="156"/>
      <c r="BF123" s="157">
        <v>4.4497</v>
      </c>
      <c r="BG123" s="157">
        <v>4.4497</v>
      </c>
      <c r="BH123" s="156"/>
      <c r="BI123" s="158">
        <f t="shared" si="22"/>
        <v>1.2503539564465018</v>
      </c>
      <c r="BJ123" s="158">
        <f t="shared" si="23"/>
        <v>0</v>
      </c>
      <c r="BK123" s="156">
        <v>7.7700000000000005E-2</v>
      </c>
      <c r="BL123" s="161">
        <f t="shared" si="29"/>
        <v>0</v>
      </c>
      <c r="BM123" s="103">
        <f t="shared" si="24"/>
        <v>3553.4866600000005</v>
      </c>
      <c r="BN123" s="103">
        <f t="shared" si="25"/>
        <v>1281.3555099999996</v>
      </c>
      <c r="BO123" s="103">
        <f t="shared" si="26"/>
        <v>4834.8421699999999</v>
      </c>
    </row>
    <row r="124" spans="1:67" ht="21" x14ac:dyDescent="0.35">
      <c r="A124" s="142">
        <f>[1]ХАРАКТЕРИСТИКА!A185</f>
        <v>174</v>
      </c>
      <c r="B124" s="142">
        <v>118</v>
      </c>
      <c r="C124" s="143" t="s">
        <v>399</v>
      </c>
      <c r="D124" s="144">
        <v>5</v>
      </c>
      <c r="E124" s="144">
        <v>6</v>
      </c>
      <c r="F124" s="145" t="s">
        <v>400</v>
      </c>
      <c r="G124" s="145" t="s">
        <v>97</v>
      </c>
      <c r="H124" s="146">
        <f t="shared" si="16"/>
        <v>4498.1000000000004</v>
      </c>
      <c r="I124" s="147">
        <v>4498.1000000000004</v>
      </c>
      <c r="J124" s="147"/>
      <c r="K124" s="147">
        <v>0</v>
      </c>
      <c r="L124" s="148">
        <v>0</v>
      </c>
      <c r="M124" s="147"/>
      <c r="N124" s="103"/>
      <c r="O124" s="149">
        <v>0.14810000000000001</v>
      </c>
      <c r="P124" s="149">
        <v>0.1366</v>
      </c>
      <c r="Q124" s="149">
        <v>0.21920000000000001</v>
      </c>
      <c r="R124" s="149">
        <v>4.3900000000000002E-2</v>
      </c>
      <c r="S124" s="149">
        <v>1.4999999999999999E-2</v>
      </c>
      <c r="T124" s="149">
        <v>0.25629999999999997</v>
      </c>
      <c r="U124" s="149">
        <v>4.8099999999999997E-2</v>
      </c>
      <c r="V124" s="149">
        <v>0.3458</v>
      </c>
      <c r="W124" s="149">
        <v>0</v>
      </c>
      <c r="X124" s="149">
        <v>0</v>
      </c>
      <c r="Y124" s="149">
        <v>9.6299999999999997E-2</v>
      </c>
      <c r="Z124" s="149">
        <v>0</v>
      </c>
      <c r="AA124" s="149">
        <v>1.3498000000000001</v>
      </c>
      <c r="AB124" s="149">
        <v>9.5699999999999993E-2</v>
      </c>
      <c r="AC124" s="149">
        <v>0.1784</v>
      </c>
      <c r="AD124" s="149">
        <v>2.3699999999999999E-2</v>
      </c>
      <c r="AE124" s="149">
        <v>4.7500000000000001E-2</v>
      </c>
      <c r="AF124" s="149">
        <v>3.2800000000000003E-2</v>
      </c>
      <c r="AG124" s="149">
        <v>7.6600000000000001E-2</v>
      </c>
      <c r="AH124" s="149">
        <v>8.5000000000000006E-3</v>
      </c>
      <c r="AI124" s="149">
        <v>0</v>
      </c>
      <c r="AJ124" s="149">
        <v>1.1156999999999999</v>
      </c>
      <c r="AK124" s="149">
        <v>0.63539999999999996</v>
      </c>
      <c r="AL124" s="149">
        <v>0.3211</v>
      </c>
      <c r="AM124" s="149">
        <v>4.3799999999999999E-2</v>
      </c>
      <c r="AN124" s="149">
        <v>6.1000000000000004E-3</v>
      </c>
      <c r="AO124" s="149">
        <v>8.8999999999999996E-2</v>
      </c>
      <c r="AP124" s="149">
        <v>0</v>
      </c>
      <c r="AQ124" s="150">
        <f t="shared" si="17"/>
        <v>5.3334000000000001</v>
      </c>
      <c r="AR124" s="150">
        <f t="shared" si="18"/>
        <v>5.3334000000000001</v>
      </c>
      <c r="AS124" s="150">
        <f t="shared" si="19"/>
        <v>3.1722000000000001</v>
      </c>
      <c r="AT124" s="151">
        <v>0.1333</v>
      </c>
      <c r="AU124" s="152">
        <f t="shared" si="15"/>
        <v>5.4667000000000003</v>
      </c>
      <c r="AV124" s="131"/>
      <c r="AW124" s="153"/>
      <c r="AX124" s="152"/>
      <c r="AY124" s="131"/>
      <c r="AZ124" s="151">
        <f t="shared" si="28"/>
        <v>7.9299999999999995E-2</v>
      </c>
      <c r="BA124" s="160">
        <f t="shared" si="27"/>
        <v>3.2515000000000001</v>
      </c>
      <c r="BB124" s="131"/>
      <c r="BC124" s="155">
        <f t="shared" si="20"/>
        <v>24589.759999999998</v>
      </c>
      <c r="BD124" s="155">
        <f t="shared" si="21"/>
        <v>295077.12</v>
      </c>
      <c r="BE124" s="156"/>
      <c r="BF124" s="157">
        <v>4.3717999999999995</v>
      </c>
      <c r="BG124" s="157">
        <v>4.3717999999999995</v>
      </c>
      <c r="BH124" s="156"/>
      <c r="BI124" s="158">
        <f t="shared" si="22"/>
        <v>1.250446040532504</v>
      </c>
      <c r="BJ124" s="158">
        <f t="shared" si="23"/>
        <v>0</v>
      </c>
      <c r="BK124" s="156">
        <v>7.9299999999999995E-2</v>
      </c>
      <c r="BL124" s="161">
        <f t="shared" si="29"/>
        <v>0</v>
      </c>
      <c r="BM124" s="103">
        <f t="shared" si="24"/>
        <v>6071.5353800000012</v>
      </c>
      <c r="BN124" s="103">
        <f t="shared" si="25"/>
        <v>2083.5199200000002</v>
      </c>
      <c r="BO124" s="103">
        <f t="shared" si="26"/>
        <v>8155.0553000000018</v>
      </c>
    </row>
    <row r="125" spans="1:67" ht="21" x14ac:dyDescent="0.35">
      <c r="A125" s="142">
        <f>[1]ХАРАКТЕРИСТИКА!A186</f>
        <v>175</v>
      </c>
      <c r="B125" s="142">
        <v>119</v>
      </c>
      <c r="C125" s="143" t="s">
        <v>401</v>
      </c>
      <c r="D125" s="144">
        <v>5</v>
      </c>
      <c r="E125" s="144">
        <v>4</v>
      </c>
      <c r="F125" s="145" t="s">
        <v>402</v>
      </c>
      <c r="G125" s="145" t="s">
        <v>97</v>
      </c>
      <c r="H125" s="146">
        <f t="shared" si="16"/>
        <v>2774.1</v>
      </c>
      <c r="I125" s="147">
        <v>2774.1</v>
      </c>
      <c r="J125" s="147"/>
      <c r="K125" s="147">
        <v>0</v>
      </c>
      <c r="L125" s="148">
        <v>0</v>
      </c>
      <c r="M125" s="147"/>
      <c r="N125" s="103"/>
      <c r="O125" s="149">
        <v>0.16250000000000001</v>
      </c>
      <c r="P125" s="149">
        <v>0.1492</v>
      </c>
      <c r="Q125" s="149">
        <v>0.214</v>
      </c>
      <c r="R125" s="149">
        <v>4.3900000000000002E-2</v>
      </c>
      <c r="S125" s="149">
        <v>1.0800000000000001E-2</v>
      </c>
      <c r="T125" s="149">
        <v>0.2157</v>
      </c>
      <c r="U125" s="149">
        <v>4.8099999999999997E-2</v>
      </c>
      <c r="V125" s="149">
        <v>0.3458</v>
      </c>
      <c r="W125" s="149">
        <v>0</v>
      </c>
      <c r="X125" s="149">
        <v>0</v>
      </c>
      <c r="Y125" s="149">
        <v>0.1041</v>
      </c>
      <c r="Z125" s="149">
        <v>0</v>
      </c>
      <c r="AA125" s="149">
        <v>1.1331</v>
      </c>
      <c r="AB125" s="149">
        <v>0.1057</v>
      </c>
      <c r="AC125" s="149">
        <v>0.1948</v>
      </c>
      <c r="AD125" s="149">
        <v>2.29E-2</v>
      </c>
      <c r="AE125" s="149">
        <v>4.99E-2</v>
      </c>
      <c r="AF125" s="149">
        <v>2.3599999999999999E-2</v>
      </c>
      <c r="AG125" s="149">
        <v>5.9499999999999997E-2</v>
      </c>
      <c r="AH125" s="149">
        <v>9.1000000000000004E-3</v>
      </c>
      <c r="AI125" s="149">
        <v>0</v>
      </c>
      <c r="AJ125" s="149">
        <v>1.4547000000000001</v>
      </c>
      <c r="AK125" s="149">
        <v>0.67479999999999996</v>
      </c>
      <c r="AL125" s="149">
        <v>0.307</v>
      </c>
      <c r="AM125" s="149">
        <v>4.4200000000000003E-2</v>
      </c>
      <c r="AN125" s="149">
        <v>6.1000000000000004E-3</v>
      </c>
      <c r="AO125" s="149">
        <v>0.2928</v>
      </c>
      <c r="AP125" s="149">
        <v>0</v>
      </c>
      <c r="AQ125" s="150">
        <f t="shared" si="17"/>
        <v>5.6723000000000008</v>
      </c>
      <c r="AR125" s="150">
        <f t="shared" si="18"/>
        <v>5.6723000000000008</v>
      </c>
      <c r="AS125" s="150">
        <f t="shared" si="19"/>
        <v>2.9430000000000001</v>
      </c>
      <c r="AT125" s="151">
        <v>0.14180000000000001</v>
      </c>
      <c r="AU125" s="152">
        <f t="shared" si="15"/>
        <v>5.8141000000000007</v>
      </c>
      <c r="AV125" s="131"/>
      <c r="AW125" s="153"/>
      <c r="AX125" s="152"/>
      <c r="AY125" s="131"/>
      <c r="AZ125" s="151">
        <f t="shared" si="28"/>
        <v>7.3599999999999999E-2</v>
      </c>
      <c r="BA125" s="160">
        <f t="shared" si="27"/>
        <v>3.0165999999999999</v>
      </c>
      <c r="BB125" s="131"/>
      <c r="BC125" s="155">
        <f t="shared" si="20"/>
        <v>16128.89</v>
      </c>
      <c r="BD125" s="155">
        <f t="shared" si="21"/>
        <v>193546.68</v>
      </c>
      <c r="BE125" s="156"/>
      <c r="BF125" s="157">
        <v>4.6497000000000002</v>
      </c>
      <c r="BG125" s="157">
        <v>4.6497000000000002</v>
      </c>
      <c r="BH125" s="156"/>
      <c r="BI125" s="158">
        <f t="shared" si="22"/>
        <v>1.2504247585865755</v>
      </c>
      <c r="BJ125" s="158">
        <f t="shared" si="23"/>
        <v>0</v>
      </c>
      <c r="BK125" s="156">
        <v>7.3599999999999999E-2</v>
      </c>
      <c r="BL125" s="161">
        <f t="shared" si="29"/>
        <v>0</v>
      </c>
      <c r="BM125" s="103">
        <f t="shared" si="24"/>
        <v>3143.3327099999997</v>
      </c>
      <c r="BN125" s="103">
        <f t="shared" si="25"/>
        <v>1291.3435499999998</v>
      </c>
      <c r="BO125" s="103">
        <f t="shared" si="26"/>
        <v>4434.6762599999993</v>
      </c>
    </row>
    <row r="126" spans="1:67" ht="21" x14ac:dyDescent="0.35">
      <c r="A126" s="142">
        <f>[1]ХАРАКТЕРИСТИКА!A187</f>
        <v>176</v>
      </c>
      <c r="B126" s="142">
        <v>120</v>
      </c>
      <c r="C126" s="143" t="s">
        <v>403</v>
      </c>
      <c r="D126" s="144">
        <v>5</v>
      </c>
      <c r="E126" s="144">
        <v>4</v>
      </c>
      <c r="F126" s="145" t="s">
        <v>404</v>
      </c>
      <c r="G126" s="145" t="s">
        <v>97</v>
      </c>
      <c r="H126" s="146">
        <f t="shared" si="16"/>
        <v>2930.4</v>
      </c>
      <c r="I126" s="147">
        <v>2930.4</v>
      </c>
      <c r="J126" s="147"/>
      <c r="K126" s="147">
        <v>0</v>
      </c>
      <c r="L126" s="148">
        <v>0</v>
      </c>
      <c r="M126" s="147"/>
      <c r="N126" s="103"/>
      <c r="O126" s="149">
        <v>0.16170000000000001</v>
      </c>
      <c r="P126" s="149">
        <v>0.1535</v>
      </c>
      <c r="Q126" s="149">
        <v>0.21529999999999999</v>
      </c>
      <c r="R126" s="149">
        <v>4.3700000000000003E-2</v>
      </c>
      <c r="S126" s="149">
        <v>1.15E-2</v>
      </c>
      <c r="T126" s="149">
        <v>0.20419999999999999</v>
      </c>
      <c r="U126" s="149">
        <v>4.8099999999999997E-2</v>
      </c>
      <c r="V126" s="149">
        <v>0.3458</v>
      </c>
      <c r="W126" s="149">
        <v>0</v>
      </c>
      <c r="X126" s="149">
        <v>0</v>
      </c>
      <c r="Y126" s="149">
        <v>9.8500000000000004E-2</v>
      </c>
      <c r="Z126" s="149">
        <v>0</v>
      </c>
      <c r="AA126" s="149">
        <v>1.2478</v>
      </c>
      <c r="AB126" s="149">
        <v>0.10630000000000001</v>
      </c>
      <c r="AC126" s="149">
        <v>0.20050000000000001</v>
      </c>
      <c r="AD126" s="149">
        <v>2.3199999999999998E-2</v>
      </c>
      <c r="AE126" s="149">
        <v>4.8000000000000001E-2</v>
      </c>
      <c r="AF126" s="149">
        <v>2.52E-2</v>
      </c>
      <c r="AG126" s="149">
        <v>5.6399999999999999E-2</v>
      </c>
      <c r="AH126" s="149">
        <v>8.6E-3</v>
      </c>
      <c r="AI126" s="149">
        <v>0</v>
      </c>
      <c r="AJ126" s="149">
        <v>1.0883</v>
      </c>
      <c r="AK126" s="149">
        <v>0.64949999999999997</v>
      </c>
      <c r="AL126" s="149">
        <v>0.30309999999999998</v>
      </c>
      <c r="AM126" s="149">
        <v>4.4699999999999997E-2</v>
      </c>
      <c r="AN126" s="149">
        <v>6.1999999999999998E-3</v>
      </c>
      <c r="AO126" s="149">
        <v>0.16619999999999999</v>
      </c>
      <c r="AP126" s="149">
        <v>0</v>
      </c>
      <c r="AQ126" s="150">
        <f t="shared" si="17"/>
        <v>5.2562999999999986</v>
      </c>
      <c r="AR126" s="150">
        <f t="shared" si="18"/>
        <v>5.2562999999999986</v>
      </c>
      <c r="AS126" s="150">
        <f t="shared" si="19"/>
        <v>3.0492000000000004</v>
      </c>
      <c r="AT126" s="151">
        <v>0.13139999999999999</v>
      </c>
      <c r="AU126" s="152">
        <f t="shared" si="15"/>
        <v>5.3876999999999988</v>
      </c>
      <c r="AV126" s="131"/>
      <c r="AW126" s="153"/>
      <c r="AX126" s="152"/>
      <c r="AY126" s="131"/>
      <c r="AZ126" s="151">
        <f t="shared" si="28"/>
        <v>7.6200000000000004E-2</v>
      </c>
      <c r="BA126" s="160">
        <f t="shared" si="27"/>
        <v>3.1254000000000004</v>
      </c>
      <c r="BB126" s="131"/>
      <c r="BC126" s="155">
        <f t="shared" si="20"/>
        <v>15788.12</v>
      </c>
      <c r="BD126" s="155">
        <f t="shared" si="21"/>
        <v>189457.44</v>
      </c>
      <c r="BE126" s="156"/>
      <c r="BF126" s="157">
        <v>4.3087</v>
      </c>
      <c r="BG126" s="157">
        <v>4.3087</v>
      </c>
      <c r="BH126" s="156"/>
      <c r="BI126" s="158">
        <f t="shared" si="22"/>
        <v>1.2504235616311181</v>
      </c>
      <c r="BJ126" s="158">
        <f t="shared" si="23"/>
        <v>0</v>
      </c>
      <c r="BK126" s="156">
        <v>7.6200000000000004E-2</v>
      </c>
      <c r="BL126" s="161">
        <f t="shared" si="29"/>
        <v>0</v>
      </c>
      <c r="BM126" s="103">
        <f t="shared" si="24"/>
        <v>3656.55312</v>
      </c>
      <c r="BN126" s="103">
        <f t="shared" si="25"/>
        <v>1372.0132800000001</v>
      </c>
      <c r="BO126" s="103">
        <f t="shared" si="26"/>
        <v>5028.5663999999997</v>
      </c>
    </row>
    <row r="127" spans="1:67" ht="21" x14ac:dyDescent="0.35">
      <c r="A127" s="142">
        <f>[1]ХАРАКТЕРИСТИКА!A188</f>
        <v>177</v>
      </c>
      <c r="B127" s="142">
        <v>121</v>
      </c>
      <c r="C127" s="143" t="s">
        <v>405</v>
      </c>
      <c r="D127" s="144">
        <v>5</v>
      </c>
      <c r="E127" s="144">
        <v>6</v>
      </c>
      <c r="F127" s="145" t="s">
        <v>406</v>
      </c>
      <c r="G127" s="145" t="s">
        <v>97</v>
      </c>
      <c r="H127" s="146">
        <f t="shared" si="16"/>
        <v>4344.3999999999996</v>
      </c>
      <c r="I127" s="147">
        <v>4344.3999999999996</v>
      </c>
      <c r="J127" s="147"/>
      <c r="K127" s="147">
        <v>0</v>
      </c>
      <c r="L127" s="148">
        <v>0</v>
      </c>
      <c r="M127" s="147"/>
      <c r="N127" s="103"/>
      <c r="O127" s="149">
        <v>0.1467</v>
      </c>
      <c r="P127" s="149">
        <v>0.15959999999999999</v>
      </c>
      <c r="Q127" s="149">
        <v>0.2162</v>
      </c>
      <c r="R127" s="149">
        <v>4.3400000000000001E-2</v>
      </c>
      <c r="S127" s="149">
        <v>1.11E-2</v>
      </c>
      <c r="T127" s="149">
        <v>0.28549999999999998</v>
      </c>
      <c r="U127" s="149">
        <v>4.8099999999999997E-2</v>
      </c>
      <c r="V127" s="149">
        <v>0.3458</v>
      </c>
      <c r="W127" s="149">
        <v>0</v>
      </c>
      <c r="X127" s="149">
        <v>0</v>
      </c>
      <c r="Y127" s="149">
        <v>8.8599999999999998E-2</v>
      </c>
      <c r="Z127" s="149">
        <v>0</v>
      </c>
      <c r="AA127" s="149">
        <v>0.83460000000000001</v>
      </c>
      <c r="AB127" s="149">
        <v>9.5500000000000002E-2</v>
      </c>
      <c r="AC127" s="149">
        <v>0.2084</v>
      </c>
      <c r="AD127" s="149">
        <v>2.3800000000000002E-2</v>
      </c>
      <c r="AE127" s="149">
        <v>4.4200000000000003E-2</v>
      </c>
      <c r="AF127" s="149">
        <v>2.4299999999999999E-2</v>
      </c>
      <c r="AG127" s="149">
        <v>8.3599999999999994E-2</v>
      </c>
      <c r="AH127" s="149">
        <v>1.0200000000000001E-2</v>
      </c>
      <c r="AI127" s="149">
        <v>0</v>
      </c>
      <c r="AJ127" s="149">
        <v>1.3785000000000001</v>
      </c>
      <c r="AK127" s="149">
        <v>0.6986</v>
      </c>
      <c r="AL127" s="149">
        <v>0.2944</v>
      </c>
      <c r="AM127" s="149">
        <v>3.4799999999999998E-2</v>
      </c>
      <c r="AN127" s="149">
        <v>4.7999999999999996E-3</v>
      </c>
      <c r="AO127" s="149">
        <v>0.22509999999999999</v>
      </c>
      <c r="AP127" s="149">
        <v>0</v>
      </c>
      <c r="AQ127" s="150">
        <f t="shared" si="17"/>
        <v>5.3058000000000005</v>
      </c>
      <c r="AR127" s="150">
        <f t="shared" si="18"/>
        <v>5.3058000000000005</v>
      </c>
      <c r="AS127" s="150">
        <f t="shared" si="19"/>
        <v>2.7092000000000005</v>
      </c>
      <c r="AT127" s="151">
        <v>0.1326</v>
      </c>
      <c r="AU127" s="152">
        <f t="shared" si="15"/>
        <v>5.4384000000000006</v>
      </c>
      <c r="AV127" s="131"/>
      <c r="AW127" s="153"/>
      <c r="AX127" s="152"/>
      <c r="AY127" s="131"/>
      <c r="AZ127" s="151">
        <f t="shared" si="28"/>
        <v>6.7699999999999996E-2</v>
      </c>
      <c r="BA127" s="160">
        <f t="shared" si="27"/>
        <v>2.7769000000000004</v>
      </c>
      <c r="BB127" s="131"/>
      <c r="BC127" s="155">
        <f t="shared" si="20"/>
        <v>23626.58</v>
      </c>
      <c r="BD127" s="155">
        <f t="shared" si="21"/>
        <v>283518.96000000002</v>
      </c>
      <c r="BE127" s="156"/>
      <c r="BF127" s="157">
        <v>4.3502000000000001</v>
      </c>
      <c r="BG127" s="157">
        <v>4.3502000000000001</v>
      </c>
      <c r="BH127" s="156"/>
      <c r="BI127" s="158">
        <f t="shared" si="22"/>
        <v>1.2501494184175441</v>
      </c>
      <c r="BJ127" s="158">
        <f t="shared" si="23"/>
        <v>0</v>
      </c>
      <c r="BK127" s="156">
        <v>6.7699999999999996E-2</v>
      </c>
      <c r="BL127" s="161">
        <f t="shared" si="29"/>
        <v>0</v>
      </c>
      <c r="BM127" s="103">
        <f t="shared" si="24"/>
        <v>3625.8362399999996</v>
      </c>
      <c r="BN127" s="103">
        <f t="shared" si="25"/>
        <v>2128.7559999999999</v>
      </c>
      <c r="BO127" s="103">
        <f t="shared" si="26"/>
        <v>5754.5922399999999</v>
      </c>
    </row>
    <row r="128" spans="1:67" ht="21" x14ac:dyDescent="0.35">
      <c r="A128" s="142">
        <f>[1]ХАРАКТЕРИСТИКА!A189</f>
        <v>178</v>
      </c>
      <c r="B128" s="142">
        <v>122</v>
      </c>
      <c r="C128" s="143" t="s">
        <v>407</v>
      </c>
      <c r="D128" s="144">
        <v>5</v>
      </c>
      <c r="E128" s="144">
        <v>7</v>
      </c>
      <c r="F128" s="145" t="s">
        <v>408</v>
      </c>
      <c r="G128" s="145" t="s">
        <v>97</v>
      </c>
      <c r="H128" s="146">
        <f t="shared" si="16"/>
        <v>4507.3999999999996</v>
      </c>
      <c r="I128" s="147">
        <v>4507.3999999999996</v>
      </c>
      <c r="J128" s="147"/>
      <c r="K128" s="147">
        <v>0</v>
      </c>
      <c r="L128" s="148">
        <v>0</v>
      </c>
      <c r="M128" s="147"/>
      <c r="N128" s="103"/>
      <c r="O128" s="149">
        <v>0.1608</v>
      </c>
      <c r="P128" s="149">
        <v>0.14380000000000001</v>
      </c>
      <c r="Q128" s="149">
        <v>0.21709999999999999</v>
      </c>
      <c r="R128" s="149">
        <v>4.3799999999999999E-2</v>
      </c>
      <c r="S128" s="149">
        <v>1.2500000000000001E-2</v>
      </c>
      <c r="T128" s="149">
        <v>0.3392</v>
      </c>
      <c r="U128" s="149">
        <v>4.8099999999999997E-2</v>
      </c>
      <c r="V128" s="149">
        <v>0.3458</v>
      </c>
      <c r="W128" s="149">
        <v>0</v>
      </c>
      <c r="X128" s="149">
        <v>0</v>
      </c>
      <c r="Y128" s="149">
        <v>8.5400000000000004E-2</v>
      </c>
      <c r="Z128" s="149">
        <v>0</v>
      </c>
      <c r="AA128" s="149">
        <v>0.97950000000000004</v>
      </c>
      <c r="AB128" s="149">
        <v>0.1028</v>
      </c>
      <c r="AC128" s="149">
        <v>0.18779999999999999</v>
      </c>
      <c r="AD128" s="149">
        <v>2.3E-2</v>
      </c>
      <c r="AE128" s="149">
        <v>4.5900000000000003E-2</v>
      </c>
      <c r="AF128" s="149">
        <v>2.7300000000000001E-2</v>
      </c>
      <c r="AG128" s="149">
        <v>0.10150000000000001</v>
      </c>
      <c r="AH128" s="149">
        <v>1.0699999999999999E-2</v>
      </c>
      <c r="AI128" s="149">
        <v>0</v>
      </c>
      <c r="AJ128" s="149">
        <v>0.96799999999999997</v>
      </c>
      <c r="AK128" s="149">
        <v>0.79630000000000001</v>
      </c>
      <c r="AL128" s="149">
        <v>0.32490000000000002</v>
      </c>
      <c r="AM128" s="149">
        <v>5.3499999999999999E-2</v>
      </c>
      <c r="AN128" s="149">
        <v>7.4000000000000003E-3</v>
      </c>
      <c r="AO128" s="149">
        <v>0.26050000000000001</v>
      </c>
      <c r="AP128" s="149">
        <v>0</v>
      </c>
      <c r="AQ128" s="150">
        <f t="shared" si="17"/>
        <v>5.2856000000000005</v>
      </c>
      <c r="AR128" s="150">
        <f t="shared" si="18"/>
        <v>5.2856000000000005</v>
      </c>
      <c r="AS128" s="150">
        <f t="shared" si="19"/>
        <v>2.9359000000000002</v>
      </c>
      <c r="AT128" s="151">
        <v>0.1321</v>
      </c>
      <c r="AU128" s="152">
        <f t="shared" si="15"/>
        <v>5.4177000000000008</v>
      </c>
      <c r="AV128" s="131"/>
      <c r="AW128" s="153"/>
      <c r="AX128" s="152"/>
      <c r="AY128" s="131"/>
      <c r="AZ128" s="151">
        <f t="shared" si="28"/>
        <v>7.3400000000000007E-2</v>
      </c>
      <c r="BA128" s="160">
        <f t="shared" si="27"/>
        <v>3.0093000000000001</v>
      </c>
      <c r="BB128" s="131"/>
      <c r="BC128" s="155">
        <f t="shared" si="20"/>
        <v>24419.74</v>
      </c>
      <c r="BD128" s="155">
        <f t="shared" si="21"/>
        <v>293036.88</v>
      </c>
      <c r="BE128" s="156"/>
      <c r="BF128" s="157">
        <v>4.3338000000000001</v>
      </c>
      <c r="BG128" s="157">
        <v>4.3338000000000001</v>
      </c>
      <c r="BH128" s="156"/>
      <c r="BI128" s="158">
        <f t="shared" si="22"/>
        <v>1.2501038349716187</v>
      </c>
      <c r="BJ128" s="158">
        <f t="shared" si="23"/>
        <v>0</v>
      </c>
      <c r="BK128" s="156">
        <v>7.3400000000000007E-2</v>
      </c>
      <c r="BL128" s="161">
        <f t="shared" si="29"/>
        <v>0</v>
      </c>
      <c r="BM128" s="103">
        <f t="shared" si="24"/>
        <v>4414.9983000000002</v>
      </c>
      <c r="BN128" s="103">
        <f t="shared" si="25"/>
        <v>2249.1925999999994</v>
      </c>
      <c r="BO128" s="103">
        <f t="shared" si="26"/>
        <v>6664.1908999999996</v>
      </c>
    </row>
    <row r="129" spans="1:67" ht="21" x14ac:dyDescent="0.35">
      <c r="A129" s="142">
        <f>[1]ХАРАКТЕРИСТИКА!A192</f>
        <v>181</v>
      </c>
      <c r="B129" s="142">
        <v>123</v>
      </c>
      <c r="C129" s="143" t="s">
        <v>409</v>
      </c>
      <c r="D129" s="144">
        <v>5</v>
      </c>
      <c r="E129" s="144">
        <v>8</v>
      </c>
      <c r="F129" s="145" t="s">
        <v>410</v>
      </c>
      <c r="G129" s="145" t="s">
        <v>97</v>
      </c>
      <c r="H129" s="146">
        <f t="shared" si="16"/>
        <v>5958.1</v>
      </c>
      <c r="I129" s="147">
        <v>5958.1</v>
      </c>
      <c r="J129" s="147"/>
      <c r="K129" s="147">
        <v>0</v>
      </c>
      <c r="L129" s="148">
        <v>0</v>
      </c>
      <c r="M129" s="147"/>
      <c r="N129" s="103"/>
      <c r="O129" s="149">
        <v>0.14799999999999999</v>
      </c>
      <c r="P129" s="149">
        <v>0.15329999999999999</v>
      </c>
      <c r="Q129" s="149">
        <v>0.21890000000000001</v>
      </c>
      <c r="R129" s="149">
        <v>4.4200000000000003E-2</v>
      </c>
      <c r="S129" s="149">
        <v>1.6400000000000001E-2</v>
      </c>
      <c r="T129" s="149">
        <v>0.30599999999999999</v>
      </c>
      <c r="U129" s="149">
        <v>4.8099999999999997E-2</v>
      </c>
      <c r="V129" s="149">
        <v>0.3458</v>
      </c>
      <c r="W129" s="149">
        <v>0</v>
      </c>
      <c r="X129" s="149">
        <v>0</v>
      </c>
      <c r="Y129" s="149">
        <v>9.6100000000000005E-2</v>
      </c>
      <c r="Z129" s="149">
        <v>0</v>
      </c>
      <c r="AA129" s="149">
        <v>1.3214999999999999</v>
      </c>
      <c r="AB129" s="149">
        <v>9.6199999999999994E-2</v>
      </c>
      <c r="AC129" s="149">
        <v>0.20019999999999999</v>
      </c>
      <c r="AD129" s="149">
        <v>2.3900000000000001E-2</v>
      </c>
      <c r="AE129" s="149">
        <v>4.6699999999999998E-2</v>
      </c>
      <c r="AF129" s="149">
        <v>3.5799999999999998E-2</v>
      </c>
      <c r="AG129" s="149">
        <v>9.4E-2</v>
      </c>
      <c r="AH129" s="149">
        <v>8.6E-3</v>
      </c>
      <c r="AI129" s="149">
        <v>0</v>
      </c>
      <c r="AJ129" s="149">
        <v>0.90159999999999996</v>
      </c>
      <c r="AK129" s="149">
        <v>0.65139999999999998</v>
      </c>
      <c r="AL129" s="149">
        <v>0.29549999999999998</v>
      </c>
      <c r="AM129" s="149">
        <v>4.5499999999999999E-2</v>
      </c>
      <c r="AN129" s="149">
        <v>6.3E-3</v>
      </c>
      <c r="AO129" s="149">
        <v>0.21</v>
      </c>
      <c r="AP129" s="149">
        <v>0</v>
      </c>
      <c r="AQ129" s="150">
        <f t="shared" si="17"/>
        <v>5.3139999999999992</v>
      </c>
      <c r="AR129" s="150">
        <f t="shared" si="18"/>
        <v>5.3139999999999992</v>
      </c>
      <c r="AS129" s="150">
        <f t="shared" si="19"/>
        <v>3.2554999999999996</v>
      </c>
      <c r="AT129" s="151">
        <v>0.13289999999999999</v>
      </c>
      <c r="AU129" s="152">
        <f t="shared" si="15"/>
        <v>5.4468999999999994</v>
      </c>
      <c r="AV129" s="131"/>
      <c r="AW129" s="153"/>
      <c r="AX129" s="152"/>
      <c r="AY129" s="131"/>
      <c r="AZ129" s="151">
        <f t="shared" si="28"/>
        <v>8.14E-2</v>
      </c>
      <c r="BA129" s="160">
        <f t="shared" si="27"/>
        <v>3.3368999999999995</v>
      </c>
      <c r="BB129" s="131"/>
      <c r="BC129" s="155">
        <f t="shared" si="20"/>
        <v>32453.17</v>
      </c>
      <c r="BD129" s="155">
        <f t="shared" si="21"/>
        <v>389438.04</v>
      </c>
      <c r="BE129" s="156"/>
      <c r="BF129" s="157">
        <v>4.3572999999999995</v>
      </c>
      <c r="BG129" s="157">
        <v>4.3572999999999995</v>
      </c>
      <c r="BH129" s="156"/>
      <c r="BI129" s="158">
        <f t="shared" si="22"/>
        <v>1.2500631124779107</v>
      </c>
      <c r="BJ129" s="158">
        <f t="shared" si="23"/>
        <v>0</v>
      </c>
      <c r="BK129" s="156">
        <v>8.14E-2</v>
      </c>
      <c r="BL129" s="161">
        <f t="shared" si="29"/>
        <v>0</v>
      </c>
      <c r="BM129" s="103">
        <f t="shared" si="24"/>
        <v>7873.6291499999998</v>
      </c>
      <c r="BN129" s="103">
        <f t="shared" si="25"/>
        <v>3011.2237400000008</v>
      </c>
      <c r="BO129" s="103">
        <f t="shared" si="26"/>
        <v>10884.85289</v>
      </c>
    </row>
    <row r="130" spans="1:67" ht="21" x14ac:dyDescent="0.35">
      <c r="A130" s="142">
        <f>[1]ХАРАКТЕРИСТИКА!A193</f>
        <v>182</v>
      </c>
      <c r="B130" s="142">
        <v>124</v>
      </c>
      <c r="C130" s="143" t="s">
        <v>411</v>
      </c>
      <c r="D130" s="144">
        <v>5</v>
      </c>
      <c r="E130" s="144">
        <v>4</v>
      </c>
      <c r="F130" s="145" t="s">
        <v>412</v>
      </c>
      <c r="G130" s="145" t="s">
        <v>97</v>
      </c>
      <c r="H130" s="146">
        <f t="shared" si="16"/>
        <v>2899.5</v>
      </c>
      <c r="I130" s="147">
        <v>2899.5</v>
      </c>
      <c r="J130" s="147"/>
      <c r="K130" s="147">
        <v>0</v>
      </c>
      <c r="L130" s="148">
        <v>0</v>
      </c>
      <c r="M130" s="147"/>
      <c r="N130" s="103"/>
      <c r="O130" s="149">
        <v>0.1623</v>
      </c>
      <c r="P130" s="149">
        <v>0.1605</v>
      </c>
      <c r="Q130" s="149">
        <v>0.2145</v>
      </c>
      <c r="R130" s="149">
        <v>4.3900000000000002E-2</v>
      </c>
      <c r="S130" s="149">
        <v>1.1599999999999999E-2</v>
      </c>
      <c r="T130" s="149">
        <v>0.2064</v>
      </c>
      <c r="U130" s="149">
        <v>4.8099999999999997E-2</v>
      </c>
      <c r="V130" s="149">
        <v>0.3458</v>
      </c>
      <c r="W130" s="149">
        <v>0</v>
      </c>
      <c r="X130" s="149">
        <v>0</v>
      </c>
      <c r="Y130" s="149">
        <v>9.9599999999999994E-2</v>
      </c>
      <c r="Z130" s="149">
        <v>0</v>
      </c>
      <c r="AA130" s="149">
        <v>1.3498999999999999</v>
      </c>
      <c r="AB130" s="149">
        <v>0.1067</v>
      </c>
      <c r="AC130" s="149">
        <v>0.20960000000000001</v>
      </c>
      <c r="AD130" s="149">
        <v>2.3099999999999999E-2</v>
      </c>
      <c r="AE130" s="149">
        <v>4.87E-2</v>
      </c>
      <c r="AF130" s="149">
        <v>2.5399999999999999E-2</v>
      </c>
      <c r="AG130" s="149">
        <v>5.7000000000000002E-2</v>
      </c>
      <c r="AH130" s="149">
        <v>8.6999999999999994E-3</v>
      </c>
      <c r="AI130" s="149">
        <v>0</v>
      </c>
      <c r="AJ130" s="149">
        <v>1.0406</v>
      </c>
      <c r="AK130" s="149">
        <v>0.69289999999999996</v>
      </c>
      <c r="AL130" s="149">
        <v>0.30159999999999998</v>
      </c>
      <c r="AM130" s="149">
        <v>4.2500000000000003E-2</v>
      </c>
      <c r="AN130" s="149">
        <v>5.8999999999999999E-3</v>
      </c>
      <c r="AO130" s="149">
        <v>0.21640000000000001</v>
      </c>
      <c r="AP130" s="149">
        <v>0</v>
      </c>
      <c r="AQ130" s="150">
        <f t="shared" si="17"/>
        <v>5.4216999999999995</v>
      </c>
      <c r="AR130" s="150">
        <f t="shared" si="18"/>
        <v>5.4216999999999995</v>
      </c>
      <c r="AS130" s="150">
        <f t="shared" si="19"/>
        <v>3.1701999999999999</v>
      </c>
      <c r="AT130" s="151">
        <v>0.13550000000000001</v>
      </c>
      <c r="AU130" s="152">
        <f t="shared" si="15"/>
        <v>5.5571999999999999</v>
      </c>
      <c r="AV130" s="131"/>
      <c r="AW130" s="153"/>
      <c r="AX130" s="152"/>
      <c r="AY130" s="131"/>
      <c r="AZ130" s="151">
        <f t="shared" si="28"/>
        <v>7.9299999999999995E-2</v>
      </c>
      <c r="BA130" s="160">
        <f t="shared" si="27"/>
        <v>3.2494999999999998</v>
      </c>
      <c r="BB130" s="131"/>
      <c r="BC130" s="155">
        <f t="shared" si="20"/>
        <v>16113.1</v>
      </c>
      <c r="BD130" s="155">
        <f t="shared" si="21"/>
        <v>193357.2</v>
      </c>
      <c r="BE130" s="156"/>
      <c r="BF130" s="157">
        <v>4.4442000000000004</v>
      </c>
      <c r="BG130" s="157">
        <v>4.4442000000000004</v>
      </c>
      <c r="BH130" s="156"/>
      <c r="BI130" s="158">
        <f t="shared" si="22"/>
        <v>1.2504387741325771</v>
      </c>
      <c r="BJ130" s="158">
        <f t="shared" si="23"/>
        <v>0</v>
      </c>
      <c r="BK130" s="156">
        <v>7.9299999999999995E-2</v>
      </c>
      <c r="BL130" s="161">
        <f t="shared" si="29"/>
        <v>0</v>
      </c>
      <c r="BM130" s="103">
        <f t="shared" si="24"/>
        <v>3914.0350499999995</v>
      </c>
      <c r="BN130" s="103">
        <f t="shared" si="25"/>
        <v>1389.4404</v>
      </c>
      <c r="BO130" s="103">
        <f t="shared" si="26"/>
        <v>5303.4754499999999</v>
      </c>
    </row>
    <row r="131" spans="1:67" ht="21" x14ac:dyDescent="0.35">
      <c r="A131" s="142">
        <f>[1]ХАРАКТЕРИСТИКА!A194</f>
        <v>183</v>
      </c>
      <c r="B131" s="142">
        <v>125</v>
      </c>
      <c r="C131" s="143" t="s">
        <v>413</v>
      </c>
      <c r="D131" s="144">
        <v>5</v>
      </c>
      <c r="E131" s="144">
        <v>4</v>
      </c>
      <c r="F131" s="145" t="s">
        <v>414</v>
      </c>
      <c r="G131" s="145" t="s">
        <v>97</v>
      </c>
      <c r="H131" s="146">
        <f t="shared" si="16"/>
        <v>2907.1</v>
      </c>
      <c r="I131" s="147">
        <v>2907.1</v>
      </c>
      <c r="J131" s="147"/>
      <c r="K131" s="147">
        <v>0</v>
      </c>
      <c r="L131" s="148">
        <v>0</v>
      </c>
      <c r="M131" s="147"/>
      <c r="N131" s="103"/>
      <c r="O131" s="149">
        <v>0.1618</v>
      </c>
      <c r="P131" s="149">
        <v>0.1424</v>
      </c>
      <c r="Q131" s="149">
        <v>0.216</v>
      </c>
      <c r="R131" s="149">
        <v>4.3499999999999997E-2</v>
      </c>
      <c r="S131" s="149">
        <v>1.1599999999999999E-2</v>
      </c>
      <c r="T131" s="149">
        <v>0.2059</v>
      </c>
      <c r="U131" s="149">
        <v>4.8099999999999997E-2</v>
      </c>
      <c r="V131" s="149">
        <v>0.3458</v>
      </c>
      <c r="W131" s="149">
        <v>0</v>
      </c>
      <c r="X131" s="149">
        <v>0</v>
      </c>
      <c r="Y131" s="149">
        <v>9.9299999999999999E-2</v>
      </c>
      <c r="Z131" s="149">
        <v>0</v>
      </c>
      <c r="AA131" s="149">
        <v>0.89799999999999991</v>
      </c>
      <c r="AB131" s="149">
        <v>0.1052</v>
      </c>
      <c r="AC131" s="149">
        <v>0.18590000000000001</v>
      </c>
      <c r="AD131" s="149">
        <v>2.3E-2</v>
      </c>
      <c r="AE131" s="149">
        <v>4.7800000000000002E-2</v>
      </c>
      <c r="AF131" s="149">
        <v>2.5399999999999999E-2</v>
      </c>
      <c r="AG131" s="149">
        <v>5.6800000000000003E-2</v>
      </c>
      <c r="AH131" s="149">
        <v>8.6999999999999994E-3</v>
      </c>
      <c r="AI131" s="149">
        <v>0</v>
      </c>
      <c r="AJ131" s="149">
        <v>1.6626999999999998</v>
      </c>
      <c r="AK131" s="149">
        <v>0.66600000000000004</v>
      </c>
      <c r="AL131" s="149">
        <v>0.28139999999999998</v>
      </c>
      <c r="AM131" s="149">
        <v>4.2700000000000002E-2</v>
      </c>
      <c r="AN131" s="149">
        <v>5.8999999999999999E-3</v>
      </c>
      <c r="AO131" s="149">
        <v>0.21920000000000001</v>
      </c>
      <c r="AP131" s="149">
        <v>0</v>
      </c>
      <c r="AQ131" s="150">
        <f t="shared" si="17"/>
        <v>5.503099999999999</v>
      </c>
      <c r="AR131" s="150">
        <f t="shared" si="18"/>
        <v>5.503099999999999</v>
      </c>
      <c r="AS131" s="150">
        <f t="shared" si="19"/>
        <v>2.6738</v>
      </c>
      <c r="AT131" s="151">
        <v>0.1376</v>
      </c>
      <c r="AU131" s="152">
        <f t="shared" si="15"/>
        <v>5.6406999999999989</v>
      </c>
      <c r="AV131" s="131"/>
      <c r="AW131" s="153"/>
      <c r="AX131" s="152"/>
      <c r="AY131" s="131"/>
      <c r="AZ131" s="151">
        <f t="shared" si="28"/>
        <v>6.6799999999999998E-2</v>
      </c>
      <c r="BA131" s="160">
        <f t="shared" si="27"/>
        <v>2.7406000000000001</v>
      </c>
      <c r="BB131" s="131"/>
      <c r="BC131" s="155">
        <f t="shared" si="20"/>
        <v>16398.080000000002</v>
      </c>
      <c r="BD131" s="155">
        <f t="shared" si="21"/>
        <v>196776.96000000002</v>
      </c>
      <c r="BE131" s="156"/>
      <c r="BF131" s="157">
        <v>4.5115000000000007</v>
      </c>
      <c r="BG131" s="157">
        <v>4.5115000000000007</v>
      </c>
      <c r="BH131" s="156"/>
      <c r="BI131" s="158">
        <f t="shared" si="22"/>
        <v>1.2502936938933831</v>
      </c>
      <c r="BJ131" s="158">
        <f t="shared" si="23"/>
        <v>0</v>
      </c>
      <c r="BK131" s="156">
        <v>6.6799999999999998E-2</v>
      </c>
      <c r="BL131" s="161">
        <f t="shared" si="29"/>
        <v>0</v>
      </c>
      <c r="BM131" s="103">
        <f t="shared" si="24"/>
        <v>2610.5757999999996</v>
      </c>
      <c r="BN131" s="103">
        <f t="shared" si="25"/>
        <v>1316.3348800000001</v>
      </c>
      <c r="BO131" s="103">
        <f t="shared" si="26"/>
        <v>3926.91068</v>
      </c>
    </row>
    <row r="132" spans="1:67" ht="21" x14ac:dyDescent="0.35">
      <c r="A132" s="142">
        <f>[1]ХАРАКТЕРИСТИКА!A195</f>
        <v>184</v>
      </c>
      <c r="B132" s="142">
        <v>126</v>
      </c>
      <c r="C132" s="143" t="s">
        <v>415</v>
      </c>
      <c r="D132" s="144">
        <v>5</v>
      </c>
      <c r="E132" s="144">
        <v>4</v>
      </c>
      <c r="F132" s="145" t="s">
        <v>416</v>
      </c>
      <c r="G132" s="145" t="s">
        <v>97</v>
      </c>
      <c r="H132" s="146">
        <f t="shared" si="16"/>
        <v>2876.4</v>
      </c>
      <c r="I132" s="147">
        <v>2876.4</v>
      </c>
      <c r="J132" s="147"/>
      <c r="K132" s="147">
        <v>0</v>
      </c>
      <c r="L132" s="148">
        <v>0</v>
      </c>
      <c r="M132" s="147"/>
      <c r="N132" s="103"/>
      <c r="O132" s="149">
        <v>0.15790000000000001</v>
      </c>
      <c r="P132" s="149">
        <v>0.1439</v>
      </c>
      <c r="Q132" s="149">
        <v>0.214</v>
      </c>
      <c r="R132" s="149">
        <v>4.3700000000000003E-2</v>
      </c>
      <c r="S132" s="149">
        <v>1.04E-2</v>
      </c>
      <c r="T132" s="149">
        <v>0.20810000000000001</v>
      </c>
      <c r="U132" s="149">
        <v>4.8099999999999997E-2</v>
      </c>
      <c r="V132" s="149">
        <v>0.3458</v>
      </c>
      <c r="W132" s="149">
        <v>0</v>
      </c>
      <c r="X132" s="149">
        <v>0</v>
      </c>
      <c r="Y132" s="149">
        <v>0.1004</v>
      </c>
      <c r="Z132" s="149">
        <v>0</v>
      </c>
      <c r="AA132" s="149">
        <v>1.1167999999999998</v>
      </c>
      <c r="AB132" s="149">
        <v>0.1028</v>
      </c>
      <c r="AC132" s="149">
        <v>0.18790000000000001</v>
      </c>
      <c r="AD132" s="149">
        <v>2.3E-2</v>
      </c>
      <c r="AE132" s="149">
        <v>4.8000000000000001E-2</v>
      </c>
      <c r="AF132" s="149">
        <v>2.2800000000000001E-2</v>
      </c>
      <c r="AG132" s="149">
        <v>5.74E-2</v>
      </c>
      <c r="AH132" s="149">
        <v>8.8000000000000005E-3</v>
      </c>
      <c r="AI132" s="149">
        <v>0</v>
      </c>
      <c r="AJ132" s="149">
        <v>1.2497</v>
      </c>
      <c r="AK132" s="149">
        <v>0.66700000000000004</v>
      </c>
      <c r="AL132" s="149">
        <v>0.29749999999999999</v>
      </c>
      <c r="AM132" s="149">
        <v>4.2700000000000002E-2</v>
      </c>
      <c r="AN132" s="149">
        <v>5.8999999999999999E-3</v>
      </c>
      <c r="AO132" s="149">
        <v>0.2054</v>
      </c>
      <c r="AP132" s="149">
        <v>0</v>
      </c>
      <c r="AQ132" s="150">
        <f t="shared" si="17"/>
        <v>5.3079999999999998</v>
      </c>
      <c r="AR132" s="150">
        <f t="shared" si="18"/>
        <v>5.3079999999999998</v>
      </c>
      <c r="AS132" s="150">
        <f t="shared" si="19"/>
        <v>2.8884000000000003</v>
      </c>
      <c r="AT132" s="151">
        <v>0.13270000000000001</v>
      </c>
      <c r="AU132" s="152">
        <f t="shared" si="15"/>
        <v>5.4406999999999996</v>
      </c>
      <c r="AV132" s="131"/>
      <c r="AW132" s="153"/>
      <c r="AX132" s="152"/>
      <c r="AY132" s="131"/>
      <c r="AZ132" s="151">
        <f t="shared" si="28"/>
        <v>7.22E-2</v>
      </c>
      <c r="BA132" s="160">
        <f t="shared" si="27"/>
        <v>2.9606000000000003</v>
      </c>
      <c r="BB132" s="131"/>
      <c r="BC132" s="155">
        <f t="shared" si="20"/>
        <v>15649.63</v>
      </c>
      <c r="BD132" s="155">
        <f t="shared" si="21"/>
        <v>187795.56</v>
      </c>
      <c r="BE132" s="156"/>
      <c r="BF132" s="157">
        <v>4.3512000000000004</v>
      </c>
      <c r="BG132" s="157">
        <v>4.3512000000000004</v>
      </c>
      <c r="BH132" s="156"/>
      <c r="BI132" s="158">
        <f t="shared" si="22"/>
        <v>1.250390696819268</v>
      </c>
      <c r="BJ132" s="158">
        <f t="shared" si="23"/>
        <v>0</v>
      </c>
      <c r="BK132" s="156">
        <v>7.22E-2</v>
      </c>
      <c r="BL132" s="161">
        <f t="shared" si="29"/>
        <v>0</v>
      </c>
      <c r="BM132" s="103">
        <f t="shared" si="24"/>
        <v>3212.3635199999994</v>
      </c>
      <c r="BN132" s="103">
        <f t="shared" si="25"/>
        <v>1296.39348</v>
      </c>
      <c r="BO132" s="103">
        <f t="shared" si="26"/>
        <v>4508.7569999999996</v>
      </c>
    </row>
    <row r="133" spans="1:67" ht="21" x14ac:dyDescent="0.35">
      <c r="A133" s="142">
        <f>[1]ХАРАКТЕРИСТИКА!A196</f>
        <v>185</v>
      </c>
      <c r="B133" s="142">
        <v>127</v>
      </c>
      <c r="C133" s="143" t="s">
        <v>417</v>
      </c>
      <c r="D133" s="144">
        <v>5</v>
      </c>
      <c r="E133" s="144">
        <v>4</v>
      </c>
      <c r="F133" s="145" t="s">
        <v>418</v>
      </c>
      <c r="G133" s="145" t="s">
        <v>97</v>
      </c>
      <c r="H133" s="146">
        <f t="shared" si="16"/>
        <v>2873.7</v>
      </c>
      <c r="I133" s="147">
        <v>2873.7</v>
      </c>
      <c r="J133" s="147"/>
      <c r="K133" s="147">
        <v>0</v>
      </c>
      <c r="L133" s="148">
        <v>0</v>
      </c>
      <c r="M133" s="147"/>
      <c r="N133" s="103"/>
      <c r="O133" s="149">
        <v>0.15690000000000001</v>
      </c>
      <c r="P133" s="149">
        <v>0.14399999999999999</v>
      </c>
      <c r="Q133" s="149">
        <v>0.2142</v>
      </c>
      <c r="R133" s="149">
        <v>4.36E-2</v>
      </c>
      <c r="S133" s="149">
        <v>1.04E-2</v>
      </c>
      <c r="T133" s="149">
        <v>0.2082</v>
      </c>
      <c r="U133" s="149">
        <v>4.8099999999999997E-2</v>
      </c>
      <c r="V133" s="149">
        <v>0.3458</v>
      </c>
      <c r="W133" s="149">
        <v>0</v>
      </c>
      <c r="X133" s="149">
        <v>0</v>
      </c>
      <c r="Y133" s="149">
        <v>0.10050000000000001</v>
      </c>
      <c r="Z133" s="149">
        <v>0</v>
      </c>
      <c r="AA133" s="149">
        <v>1.1419999999999999</v>
      </c>
      <c r="AB133" s="149">
        <v>0.1021</v>
      </c>
      <c r="AC133" s="149">
        <v>0.18809999999999999</v>
      </c>
      <c r="AD133" s="149">
        <v>2.3099999999999999E-2</v>
      </c>
      <c r="AE133" s="149">
        <v>4.7600000000000003E-2</v>
      </c>
      <c r="AF133" s="149">
        <v>2.2800000000000001E-2</v>
      </c>
      <c r="AG133" s="149">
        <v>5.7500000000000002E-2</v>
      </c>
      <c r="AH133" s="149">
        <v>8.8000000000000005E-3</v>
      </c>
      <c r="AI133" s="149">
        <v>0</v>
      </c>
      <c r="AJ133" s="149">
        <v>1.4037999999999999</v>
      </c>
      <c r="AK133" s="149">
        <v>0.66700000000000004</v>
      </c>
      <c r="AL133" s="149">
        <v>0.30730000000000002</v>
      </c>
      <c r="AM133" s="149">
        <v>4.2900000000000001E-2</v>
      </c>
      <c r="AN133" s="149">
        <v>6.0000000000000001E-3</v>
      </c>
      <c r="AO133" s="149">
        <v>0.1346</v>
      </c>
      <c r="AP133" s="149">
        <v>0</v>
      </c>
      <c r="AQ133" s="150">
        <f t="shared" si="17"/>
        <v>5.4253</v>
      </c>
      <c r="AR133" s="150">
        <f t="shared" si="18"/>
        <v>5.4253</v>
      </c>
      <c r="AS133" s="150">
        <f t="shared" si="19"/>
        <v>2.9125999999999994</v>
      </c>
      <c r="AT133" s="151">
        <v>0.1356</v>
      </c>
      <c r="AU133" s="152">
        <f t="shared" si="15"/>
        <v>5.5609000000000002</v>
      </c>
      <c r="AV133" s="131"/>
      <c r="AW133" s="153"/>
      <c r="AX133" s="152"/>
      <c r="AY133" s="131"/>
      <c r="AZ133" s="151">
        <f t="shared" si="28"/>
        <v>7.2800000000000004E-2</v>
      </c>
      <c r="BA133" s="160">
        <f t="shared" si="27"/>
        <v>2.9853999999999994</v>
      </c>
      <c r="BB133" s="131"/>
      <c r="BC133" s="155">
        <f t="shared" si="20"/>
        <v>15980.36</v>
      </c>
      <c r="BD133" s="155">
        <f t="shared" si="21"/>
        <v>191764.32</v>
      </c>
      <c r="BE133" s="156"/>
      <c r="BF133" s="157">
        <v>4.4476000000000004</v>
      </c>
      <c r="BG133" s="157">
        <v>4.4476000000000004</v>
      </c>
      <c r="BH133" s="156"/>
      <c r="BI133" s="158">
        <f t="shared" si="22"/>
        <v>1.2503147765086788</v>
      </c>
      <c r="BJ133" s="158">
        <f t="shared" si="23"/>
        <v>0</v>
      </c>
      <c r="BK133" s="156">
        <v>7.2800000000000004E-2</v>
      </c>
      <c r="BL133" s="161">
        <f t="shared" si="29"/>
        <v>0</v>
      </c>
      <c r="BM133" s="103">
        <f t="shared" si="24"/>
        <v>3281.7653999999993</v>
      </c>
      <c r="BN133" s="103">
        <f t="shared" si="25"/>
        <v>1293.1649999999997</v>
      </c>
      <c r="BO133" s="103">
        <f t="shared" si="26"/>
        <v>4574.9303999999993</v>
      </c>
    </row>
    <row r="134" spans="1:67" ht="21" x14ac:dyDescent="0.35">
      <c r="A134" s="142">
        <f>[1]ХАРАКТЕРИСТИКА!A197</f>
        <v>186</v>
      </c>
      <c r="B134" s="142">
        <v>128</v>
      </c>
      <c r="C134" s="143" t="s">
        <v>419</v>
      </c>
      <c r="D134" s="144">
        <v>5</v>
      </c>
      <c r="E134" s="144">
        <v>2</v>
      </c>
      <c r="F134" s="145" t="s">
        <v>420</v>
      </c>
      <c r="G134" s="145" t="s">
        <v>97</v>
      </c>
      <c r="H134" s="146">
        <f t="shared" si="16"/>
        <v>1883.2</v>
      </c>
      <c r="I134" s="147">
        <v>1883.2</v>
      </c>
      <c r="J134" s="147"/>
      <c r="K134" s="147">
        <v>0</v>
      </c>
      <c r="L134" s="148">
        <v>0</v>
      </c>
      <c r="M134" s="147"/>
      <c r="N134" s="103"/>
      <c r="O134" s="149">
        <v>0.1716</v>
      </c>
      <c r="P134" s="149">
        <v>0.1668</v>
      </c>
      <c r="Q134" s="149">
        <v>0.2137</v>
      </c>
      <c r="R134" s="149">
        <v>4.24E-2</v>
      </c>
      <c r="S134" s="149">
        <v>8.9999999999999993E-3</v>
      </c>
      <c r="T134" s="149">
        <v>0.1358</v>
      </c>
      <c r="U134" s="149">
        <v>4.8099999999999997E-2</v>
      </c>
      <c r="V134" s="149">
        <v>0.3458</v>
      </c>
      <c r="W134" s="149">
        <v>0</v>
      </c>
      <c r="X134" s="149">
        <v>0</v>
      </c>
      <c r="Y134" s="149">
        <v>0.1022</v>
      </c>
      <c r="Z134" s="149">
        <v>0</v>
      </c>
      <c r="AA134" s="149">
        <v>1.2484000000000002</v>
      </c>
      <c r="AB134" s="149">
        <v>0.1128</v>
      </c>
      <c r="AC134" s="149">
        <v>0.21779999999999999</v>
      </c>
      <c r="AD134" s="149">
        <v>2.3300000000000001E-2</v>
      </c>
      <c r="AE134" s="149">
        <v>4.19E-2</v>
      </c>
      <c r="AF134" s="149">
        <v>1.9599999999999999E-2</v>
      </c>
      <c r="AG134" s="149">
        <v>3.78E-2</v>
      </c>
      <c r="AH134" s="149">
        <v>8.6999999999999994E-3</v>
      </c>
      <c r="AI134" s="149">
        <v>0</v>
      </c>
      <c r="AJ134" s="149">
        <v>1.2681</v>
      </c>
      <c r="AK134" s="149">
        <v>0.51380000000000003</v>
      </c>
      <c r="AL134" s="149">
        <v>0.27579999999999999</v>
      </c>
      <c r="AM134" s="149">
        <v>4.0099999999999997E-2</v>
      </c>
      <c r="AN134" s="149">
        <v>5.5999999999999999E-3</v>
      </c>
      <c r="AO134" s="149">
        <v>0.1993</v>
      </c>
      <c r="AP134" s="149">
        <v>0</v>
      </c>
      <c r="AQ134" s="150">
        <f t="shared" si="17"/>
        <v>5.2484000000000011</v>
      </c>
      <c r="AR134" s="150">
        <f t="shared" si="18"/>
        <v>5.2484000000000011</v>
      </c>
      <c r="AS134" s="150">
        <f t="shared" si="19"/>
        <v>2.9914000000000001</v>
      </c>
      <c r="AT134" s="151">
        <v>0.13120000000000001</v>
      </c>
      <c r="AU134" s="152">
        <f t="shared" si="15"/>
        <v>5.3796000000000008</v>
      </c>
      <c r="AV134" s="131"/>
      <c r="AW134" s="153"/>
      <c r="AX134" s="152"/>
      <c r="AY134" s="131"/>
      <c r="AZ134" s="151">
        <f t="shared" si="28"/>
        <v>7.4800000000000005E-2</v>
      </c>
      <c r="BA134" s="160">
        <f t="shared" si="27"/>
        <v>3.0662000000000003</v>
      </c>
      <c r="BB134" s="131"/>
      <c r="BC134" s="155">
        <f t="shared" si="20"/>
        <v>10130.86</v>
      </c>
      <c r="BD134" s="155">
        <f t="shared" si="21"/>
        <v>121570.32</v>
      </c>
      <c r="BE134" s="156"/>
      <c r="BF134" s="157">
        <v>4.3025000000000002</v>
      </c>
      <c r="BG134" s="157">
        <v>4.3025000000000002</v>
      </c>
      <c r="BH134" s="156"/>
      <c r="BI134" s="158">
        <f t="shared" si="22"/>
        <v>1.2503428239395702</v>
      </c>
      <c r="BJ134" s="158">
        <f t="shared" si="23"/>
        <v>0</v>
      </c>
      <c r="BK134" s="156">
        <v>7.4800000000000005E-2</v>
      </c>
      <c r="BL134" s="161">
        <f t="shared" si="29"/>
        <v>0</v>
      </c>
      <c r="BM134" s="103">
        <f t="shared" si="24"/>
        <v>2350.9868800000004</v>
      </c>
      <c r="BN134" s="103">
        <f t="shared" si="25"/>
        <v>869.85007999999993</v>
      </c>
      <c r="BO134" s="103">
        <f t="shared" si="26"/>
        <v>3220.8369600000005</v>
      </c>
    </row>
    <row r="135" spans="1:67" ht="21" x14ac:dyDescent="0.35">
      <c r="A135" s="142">
        <f>[1]ХАРАКТЕРИСТИКА!A198</f>
        <v>187</v>
      </c>
      <c r="B135" s="142">
        <v>129</v>
      </c>
      <c r="C135" s="143" t="s">
        <v>421</v>
      </c>
      <c r="D135" s="144">
        <v>5</v>
      </c>
      <c r="E135" s="144">
        <v>4</v>
      </c>
      <c r="F135" s="145" t="s">
        <v>422</v>
      </c>
      <c r="G135" s="145" t="s">
        <v>97</v>
      </c>
      <c r="H135" s="146">
        <f t="shared" si="16"/>
        <v>2747.2</v>
      </c>
      <c r="I135" s="147">
        <v>2747.2</v>
      </c>
      <c r="J135" s="147"/>
      <c r="K135" s="147">
        <v>0</v>
      </c>
      <c r="L135" s="148">
        <v>0</v>
      </c>
      <c r="M135" s="147"/>
      <c r="N135" s="103"/>
      <c r="O135" s="149">
        <v>0.1641</v>
      </c>
      <c r="P135" s="149">
        <v>0.15060000000000001</v>
      </c>
      <c r="Q135" s="149">
        <v>0.2135</v>
      </c>
      <c r="R135" s="149">
        <v>4.3700000000000003E-2</v>
      </c>
      <c r="S135" s="149">
        <v>1.09E-2</v>
      </c>
      <c r="T135" s="149">
        <v>0.21779999999999999</v>
      </c>
      <c r="U135" s="149">
        <v>4.8099999999999997E-2</v>
      </c>
      <c r="V135" s="149">
        <v>0.3458</v>
      </c>
      <c r="W135" s="149">
        <v>0</v>
      </c>
      <c r="X135" s="149">
        <v>0</v>
      </c>
      <c r="Y135" s="149">
        <v>0.1051</v>
      </c>
      <c r="Z135" s="149">
        <v>0</v>
      </c>
      <c r="AA135" s="149">
        <v>1.2669999999999999</v>
      </c>
      <c r="AB135" s="149">
        <v>0.10680000000000001</v>
      </c>
      <c r="AC135" s="149">
        <v>0.19670000000000001</v>
      </c>
      <c r="AD135" s="149">
        <v>2.29E-2</v>
      </c>
      <c r="AE135" s="149">
        <v>4.8500000000000001E-2</v>
      </c>
      <c r="AF135" s="149">
        <v>2.3900000000000001E-2</v>
      </c>
      <c r="AG135" s="149">
        <v>6.0100000000000001E-2</v>
      </c>
      <c r="AH135" s="149">
        <v>9.1999999999999998E-3</v>
      </c>
      <c r="AI135" s="149">
        <v>0</v>
      </c>
      <c r="AJ135" s="149">
        <v>1.2501</v>
      </c>
      <c r="AK135" s="149">
        <v>0.69010000000000005</v>
      </c>
      <c r="AL135" s="149">
        <v>0.32450000000000001</v>
      </c>
      <c r="AM135" s="149">
        <v>4.48E-2</v>
      </c>
      <c r="AN135" s="149">
        <v>6.1999999999999998E-3</v>
      </c>
      <c r="AO135" s="149">
        <v>0.25290000000000001</v>
      </c>
      <c r="AP135" s="149">
        <v>0</v>
      </c>
      <c r="AQ135" s="150">
        <f t="shared" si="17"/>
        <v>5.6033000000000008</v>
      </c>
      <c r="AR135" s="150">
        <f t="shared" si="18"/>
        <v>5.6033000000000008</v>
      </c>
      <c r="AS135" s="150">
        <f t="shared" si="19"/>
        <v>3.0856999999999997</v>
      </c>
      <c r="AT135" s="151">
        <v>0.1401</v>
      </c>
      <c r="AU135" s="152">
        <f t="shared" ref="AU135:AU198" si="30">AQ135+AT135</f>
        <v>5.7434000000000012</v>
      </c>
      <c r="AV135" s="131"/>
      <c r="AW135" s="153"/>
      <c r="AX135" s="152"/>
      <c r="AY135" s="131"/>
      <c r="AZ135" s="151">
        <f t="shared" si="28"/>
        <v>7.7100000000000002E-2</v>
      </c>
      <c r="BA135" s="160">
        <f t="shared" si="27"/>
        <v>3.1627999999999998</v>
      </c>
      <c r="BB135" s="131"/>
      <c r="BC135" s="155">
        <f t="shared" si="20"/>
        <v>15778.27</v>
      </c>
      <c r="BD135" s="155">
        <f t="shared" si="21"/>
        <v>189339.24</v>
      </c>
      <c r="BE135" s="156"/>
      <c r="BF135" s="157">
        <v>4.5936000000000003</v>
      </c>
      <c r="BG135" s="157">
        <v>4.5936000000000003</v>
      </c>
      <c r="BH135" s="156"/>
      <c r="BI135" s="158">
        <f t="shared" si="22"/>
        <v>1.2503047718564961</v>
      </c>
      <c r="BJ135" s="158">
        <f t="shared" si="23"/>
        <v>0</v>
      </c>
      <c r="BK135" s="156">
        <v>7.7100000000000002E-2</v>
      </c>
      <c r="BL135" s="161">
        <f t="shared" si="29"/>
        <v>0</v>
      </c>
      <c r="BM135" s="103">
        <f t="shared" si="24"/>
        <v>3480.7023999999997</v>
      </c>
      <c r="BN135" s="103">
        <f t="shared" si="25"/>
        <v>1285.9643199999996</v>
      </c>
      <c r="BO135" s="103">
        <f t="shared" si="26"/>
        <v>4766.6667199999993</v>
      </c>
    </row>
    <row r="136" spans="1:67" ht="21" x14ac:dyDescent="0.35">
      <c r="A136" s="142">
        <f>[1]ХАРАКТЕРИСТИКА!A199</f>
        <v>188</v>
      </c>
      <c r="B136" s="142">
        <v>130</v>
      </c>
      <c r="C136" s="143" t="s">
        <v>423</v>
      </c>
      <c r="D136" s="144">
        <v>5</v>
      </c>
      <c r="E136" s="144">
        <v>4</v>
      </c>
      <c r="F136" s="145" t="s">
        <v>424</v>
      </c>
      <c r="G136" s="145" t="s">
        <v>97</v>
      </c>
      <c r="H136" s="146">
        <f t="shared" ref="H136:H199" si="31">I136+J136+K136+L136</f>
        <v>3310</v>
      </c>
      <c r="I136" s="147">
        <v>3310</v>
      </c>
      <c r="J136" s="147"/>
      <c r="K136" s="147">
        <v>0</v>
      </c>
      <c r="L136" s="148">
        <v>0</v>
      </c>
      <c r="M136" s="147"/>
      <c r="N136" s="103"/>
      <c r="O136" s="149">
        <v>0.14019999999999999</v>
      </c>
      <c r="P136" s="149">
        <v>0.14990000000000001</v>
      </c>
      <c r="Q136" s="149">
        <v>0.21779999999999999</v>
      </c>
      <c r="R136" s="149">
        <v>4.3200000000000002E-2</v>
      </c>
      <c r="S136" s="149">
        <v>0</v>
      </c>
      <c r="T136" s="149">
        <v>0.1938</v>
      </c>
      <c r="U136" s="149">
        <v>4.8099999999999997E-2</v>
      </c>
      <c r="V136" s="149">
        <v>0.3458</v>
      </c>
      <c r="W136" s="149">
        <v>0</v>
      </c>
      <c r="X136" s="149">
        <v>0</v>
      </c>
      <c r="Y136" s="149">
        <v>0.08</v>
      </c>
      <c r="Z136" s="149">
        <v>0</v>
      </c>
      <c r="AA136" s="149">
        <v>0.70179999999999998</v>
      </c>
      <c r="AB136" s="149">
        <v>9.1200000000000003E-2</v>
      </c>
      <c r="AC136" s="149">
        <v>0.19570000000000001</v>
      </c>
      <c r="AD136" s="149">
        <v>2.3699999999999999E-2</v>
      </c>
      <c r="AE136" s="149">
        <v>4.2799999999999998E-2</v>
      </c>
      <c r="AF136" s="149">
        <v>0</v>
      </c>
      <c r="AG136" s="149">
        <v>5.4899999999999997E-2</v>
      </c>
      <c r="AH136" s="149">
        <v>8.8000000000000005E-3</v>
      </c>
      <c r="AI136" s="149">
        <v>0</v>
      </c>
      <c r="AJ136" s="149">
        <v>0.58630000000000004</v>
      </c>
      <c r="AK136" s="149">
        <v>0.56230000000000002</v>
      </c>
      <c r="AL136" s="149">
        <v>0.18229999999999999</v>
      </c>
      <c r="AM136" s="149">
        <v>4.7600000000000003E-2</v>
      </c>
      <c r="AN136" s="149">
        <v>6.6E-3</v>
      </c>
      <c r="AO136" s="149">
        <v>0.18029999999999999</v>
      </c>
      <c r="AP136" s="149">
        <v>0</v>
      </c>
      <c r="AQ136" s="150">
        <f t="shared" ref="AQ136:AQ199" si="32">O136+P136+Q136+R136+S136+T136+U136+V136+X136+Y136+Z136+AA136+AB136+AC136+AD136+AE136+AF136+AG136+AH136+AI136+AJ136+AK136+AL136+AM136+AN136+AO136</f>
        <v>3.9031000000000002</v>
      </c>
      <c r="AR136" s="150">
        <f t="shared" ref="AR136:AR199" si="33">AQ136+AP136+W136</f>
        <v>3.9031000000000002</v>
      </c>
      <c r="AS136" s="150">
        <f t="shared" ref="AS136:AS199" si="34">O136+P136+Q136+R136+S136+T136+U136+V136+Y136+Z136+AA136+AB136+AC136+AD136+AE136+AF136+AG136+AH136+AI136+AM136+AN136</f>
        <v>2.3919000000000001</v>
      </c>
      <c r="AT136" s="151">
        <v>9.7600000000000006E-2</v>
      </c>
      <c r="AU136" s="152">
        <f t="shared" si="30"/>
        <v>4.0007000000000001</v>
      </c>
      <c r="AV136" s="131"/>
      <c r="AW136" s="153"/>
      <c r="AX136" s="152"/>
      <c r="AY136" s="131"/>
      <c r="AZ136" s="151">
        <f t="shared" si="28"/>
        <v>5.9799999999999999E-2</v>
      </c>
      <c r="BA136" s="160">
        <f t="shared" si="27"/>
        <v>2.4517000000000002</v>
      </c>
      <c r="BB136" s="131"/>
      <c r="BC136" s="155">
        <f t="shared" ref="BC136:BC199" si="35">ROUND(AU136*I136+AU136*J136+K136*AX136+BA136*L136,2)</f>
        <v>13242.32</v>
      </c>
      <c r="BD136" s="155">
        <f t="shared" ref="BD136:BD199" si="36">BC136*12</f>
        <v>158907.84</v>
      </c>
      <c r="BE136" s="156"/>
      <c r="BF136" s="157">
        <v>3.1997</v>
      </c>
      <c r="BG136" s="157">
        <v>3.1997</v>
      </c>
      <c r="BH136" s="156"/>
      <c r="BI136" s="158">
        <f t="shared" ref="BI136:BI199" si="37">AU136/BF136</f>
        <v>1.2503359689970934</v>
      </c>
      <c r="BJ136" s="158">
        <f t="shared" ref="BJ136:BJ199" si="38">AX136/BG136</f>
        <v>0</v>
      </c>
      <c r="BK136" s="156">
        <v>5.9799999999999999E-2</v>
      </c>
      <c r="BL136" s="161">
        <f t="shared" si="29"/>
        <v>0</v>
      </c>
      <c r="BM136" s="103">
        <f t="shared" ref="BM136:BM199" si="39">AA136*H136</f>
        <v>2322.9580000000001</v>
      </c>
      <c r="BN136" s="103">
        <f t="shared" ref="BN136:BN199" si="40">(AB136+AC136+AD136+AE136+AF136+AG136+AH136)*H136</f>
        <v>1380.6010000000001</v>
      </c>
      <c r="BO136" s="103">
        <f t="shared" ref="BO136:BO199" si="41">BM136+BN136</f>
        <v>3703.5590000000002</v>
      </c>
    </row>
    <row r="137" spans="1:67" ht="21" x14ac:dyDescent="0.35">
      <c r="A137" s="142">
        <f>[1]ХАРАКТЕРИСТИКА!A202</f>
        <v>191</v>
      </c>
      <c r="B137" s="142">
        <v>131</v>
      </c>
      <c r="C137" s="143" t="s">
        <v>425</v>
      </c>
      <c r="D137" s="144">
        <v>5</v>
      </c>
      <c r="E137" s="144">
        <v>3</v>
      </c>
      <c r="F137" s="145" t="s">
        <v>426</v>
      </c>
      <c r="G137" s="145" t="s">
        <v>97</v>
      </c>
      <c r="H137" s="146">
        <f t="shared" si="31"/>
        <v>2460.8000000000002</v>
      </c>
      <c r="I137" s="147">
        <v>2460.8000000000002</v>
      </c>
      <c r="J137" s="147"/>
      <c r="K137" s="147">
        <v>0</v>
      </c>
      <c r="L137" s="148">
        <v>0</v>
      </c>
      <c r="M137" s="147"/>
      <c r="N137" s="103"/>
      <c r="O137" s="149">
        <v>0.1487</v>
      </c>
      <c r="P137" s="149">
        <v>0.1273</v>
      </c>
      <c r="Q137" s="149">
        <v>0.21049999999999999</v>
      </c>
      <c r="R137" s="149">
        <v>0</v>
      </c>
      <c r="S137" s="149">
        <v>1.5299999999999999E-2</v>
      </c>
      <c r="T137" s="149">
        <v>0.17269999999999999</v>
      </c>
      <c r="U137" s="149">
        <v>4.8099999999999997E-2</v>
      </c>
      <c r="V137" s="149">
        <v>0.33839999999999998</v>
      </c>
      <c r="W137" s="149">
        <v>0</v>
      </c>
      <c r="X137" s="149">
        <v>0</v>
      </c>
      <c r="Y137" s="149">
        <v>0.26400000000000001</v>
      </c>
      <c r="Z137" s="149">
        <v>0</v>
      </c>
      <c r="AA137" s="149">
        <v>0.90859999999999996</v>
      </c>
      <c r="AB137" s="149">
        <v>9.6600000000000005E-2</v>
      </c>
      <c r="AC137" s="149">
        <v>0.1663</v>
      </c>
      <c r="AD137" s="149">
        <v>2.2200000000000001E-2</v>
      </c>
      <c r="AE137" s="149">
        <v>0</v>
      </c>
      <c r="AF137" s="149">
        <v>3.3300000000000003E-2</v>
      </c>
      <c r="AG137" s="149">
        <v>4.7800000000000002E-2</v>
      </c>
      <c r="AH137" s="149">
        <v>9.9000000000000008E-3</v>
      </c>
      <c r="AI137" s="149">
        <v>0</v>
      </c>
      <c r="AJ137" s="149">
        <v>1.4513</v>
      </c>
      <c r="AK137" s="149">
        <v>0.65239999999999998</v>
      </c>
      <c r="AL137" s="149">
        <v>0.56889999999999996</v>
      </c>
      <c r="AM137" s="149">
        <v>4.2799999999999998E-2</v>
      </c>
      <c r="AN137" s="149">
        <v>5.8999999999999999E-3</v>
      </c>
      <c r="AO137" s="149">
        <v>0.35360000000000003</v>
      </c>
      <c r="AP137" s="149">
        <v>0</v>
      </c>
      <c r="AQ137" s="150">
        <f t="shared" si="32"/>
        <v>5.6846000000000005</v>
      </c>
      <c r="AR137" s="150">
        <f t="shared" si="33"/>
        <v>5.6846000000000005</v>
      </c>
      <c r="AS137" s="150">
        <f t="shared" si="34"/>
        <v>2.6584000000000008</v>
      </c>
      <c r="AT137" s="151">
        <v>0.1421</v>
      </c>
      <c r="AU137" s="152">
        <f t="shared" si="30"/>
        <v>5.8267000000000007</v>
      </c>
      <c r="AV137" s="131"/>
      <c r="AW137" s="153"/>
      <c r="AX137" s="152"/>
      <c r="AY137" s="131"/>
      <c r="AZ137" s="151">
        <f t="shared" si="28"/>
        <v>6.6500000000000004E-2</v>
      </c>
      <c r="BA137" s="160">
        <f t="shared" si="27"/>
        <v>2.7249000000000008</v>
      </c>
      <c r="BB137" s="131"/>
      <c r="BC137" s="155">
        <f t="shared" si="35"/>
        <v>14338.34</v>
      </c>
      <c r="BD137" s="155">
        <f t="shared" si="36"/>
        <v>172060.08000000002</v>
      </c>
      <c r="BE137" s="156"/>
      <c r="BF137" s="157">
        <v>4.6605999999999996</v>
      </c>
      <c r="BG137" s="157">
        <v>4.4205999999999994</v>
      </c>
      <c r="BH137" s="156"/>
      <c r="BI137" s="158">
        <f t="shared" si="37"/>
        <v>1.2502038364159123</v>
      </c>
      <c r="BJ137" s="158">
        <f t="shared" si="38"/>
        <v>0</v>
      </c>
      <c r="BK137" s="156">
        <v>6.6500000000000004E-2</v>
      </c>
      <c r="BL137" s="161">
        <f t="shared" si="29"/>
        <v>0</v>
      </c>
      <c r="BM137" s="103">
        <f t="shared" si="39"/>
        <v>2235.8828800000001</v>
      </c>
      <c r="BN137" s="103">
        <f t="shared" si="40"/>
        <v>925.50688000000014</v>
      </c>
      <c r="BO137" s="103">
        <f t="shared" si="41"/>
        <v>3161.38976</v>
      </c>
    </row>
    <row r="138" spans="1:67" ht="21" x14ac:dyDescent="0.35">
      <c r="A138" s="142">
        <f>[1]ХАРАКТЕРИСТИКА!A203</f>
        <v>192</v>
      </c>
      <c r="B138" s="142">
        <v>132</v>
      </c>
      <c r="C138" s="143" t="s">
        <v>427</v>
      </c>
      <c r="D138" s="144">
        <v>5</v>
      </c>
      <c r="E138" s="144">
        <v>2</v>
      </c>
      <c r="F138" s="145" t="s">
        <v>428</v>
      </c>
      <c r="G138" s="145" t="s">
        <v>97</v>
      </c>
      <c r="H138" s="146">
        <f t="shared" si="31"/>
        <v>1504.3</v>
      </c>
      <c r="I138" s="147">
        <v>1504.3</v>
      </c>
      <c r="J138" s="147"/>
      <c r="K138" s="147">
        <v>0</v>
      </c>
      <c r="L138" s="148">
        <v>0</v>
      </c>
      <c r="M138" s="147"/>
      <c r="N138" s="103"/>
      <c r="O138" s="149">
        <v>0.16500000000000001</v>
      </c>
      <c r="P138" s="149">
        <v>0.1416</v>
      </c>
      <c r="Q138" s="149">
        <v>0.2069</v>
      </c>
      <c r="R138" s="149">
        <v>0</v>
      </c>
      <c r="S138" s="149">
        <v>1.0699999999999999E-2</v>
      </c>
      <c r="T138" s="149">
        <v>0.14230000000000001</v>
      </c>
      <c r="U138" s="149">
        <v>4.8099999999999997E-2</v>
      </c>
      <c r="V138" s="149">
        <v>0.33839999999999998</v>
      </c>
      <c r="W138" s="149">
        <v>0</v>
      </c>
      <c r="X138" s="149">
        <v>0</v>
      </c>
      <c r="Y138" s="149">
        <v>0.28789999999999999</v>
      </c>
      <c r="Z138" s="149">
        <v>0</v>
      </c>
      <c r="AA138" s="149">
        <v>0.8367</v>
      </c>
      <c r="AB138" s="149">
        <v>0.1081</v>
      </c>
      <c r="AC138" s="149">
        <v>0.18479999999999999</v>
      </c>
      <c r="AD138" s="149">
        <v>2.2100000000000002E-2</v>
      </c>
      <c r="AE138" s="149">
        <v>0</v>
      </c>
      <c r="AF138" s="149">
        <v>2.3400000000000001E-2</v>
      </c>
      <c r="AG138" s="149">
        <v>2.3199999999999998E-2</v>
      </c>
      <c r="AH138" s="149">
        <v>1.04E-2</v>
      </c>
      <c r="AI138" s="149">
        <v>0</v>
      </c>
      <c r="AJ138" s="149">
        <v>1.8458000000000001</v>
      </c>
      <c r="AK138" s="149">
        <v>0.68020000000000003</v>
      </c>
      <c r="AL138" s="149">
        <v>0.72629999999999995</v>
      </c>
      <c r="AM138" s="149">
        <v>4.4600000000000001E-2</v>
      </c>
      <c r="AN138" s="149">
        <v>6.1999999999999998E-3</v>
      </c>
      <c r="AO138" s="149">
        <v>0.14330000000000001</v>
      </c>
      <c r="AP138" s="149">
        <v>0</v>
      </c>
      <c r="AQ138" s="150">
        <f t="shared" si="32"/>
        <v>5.9960000000000004</v>
      </c>
      <c r="AR138" s="150">
        <f t="shared" si="33"/>
        <v>5.9960000000000004</v>
      </c>
      <c r="AS138" s="150">
        <f t="shared" si="34"/>
        <v>2.6004000000000005</v>
      </c>
      <c r="AT138" s="151">
        <v>0.14990000000000001</v>
      </c>
      <c r="AU138" s="152">
        <f t="shared" si="30"/>
        <v>6.1459000000000001</v>
      </c>
      <c r="AV138" s="131"/>
      <c r="AW138" s="153"/>
      <c r="AX138" s="152"/>
      <c r="AY138" s="131"/>
      <c r="AZ138" s="151">
        <f t="shared" si="28"/>
        <v>6.5000000000000002E-2</v>
      </c>
      <c r="BA138" s="160">
        <f t="shared" ref="BA138:BA201" si="42">AZ138+AS138</f>
        <v>2.6654000000000004</v>
      </c>
      <c r="BB138" s="131"/>
      <c r="BC138" s="155">
        <f t="shared" si="35"/>
        <v>9245.2800000000007</v>
      </c>
      <c r="BD138" s="155">
        <f t="shared" si="36"/>
        <v>110943.36000000002</v>
      </c>
      <c r="BE138" s="156"/>
      <c r="BF138" s="157">
        <v>4.9160000000000004</v>
      </c>
      <c r="BG138" s="157">
        <v>4.4123999999999999</v>
      </c>
      <c r="BH138" s="156"/>
      <c r="BI138" s="158">
        <f t="shared" si="37"/>
        <v>1.2501830756712773</v>
      </c>
      <c r="BJ138" s="158">
        <f t="shared" si="38"/>
        <v>0</v>
      </c>
      <c r="BK138" s="156">
        <v>6.5000000000000002E-2</v>
      </c>
      <c r="BL138" s="161">
        <f t="shared" si="29"/>
        <v>0</v>
      </c>
      <c r="BM138" s="103">
        <f t="shared" si="39"/>
        <v>1258.6478099999999</v>
      </c>
      <c r="BN138" s="103">
        <f t="shared" si="40"/>
        <v>559.59960000000001</v>
      </c>
      <c r="BO138" s="103">
        <f t="shared" si="41"/>
        <v>1818.2474099999999</v>
      </c>
    </row>
    <row r="139" spans="1:67" ht="21" x14ac:dyDescent="0.35">
      <c r="A139" s="142">
        <f>[1]ХАРАКТЕРИСТИКА!A210</f>
        <v>199</v>
      </c>
      <c r="B139" s="142">
        <v>133</v>
      </c>
      <c r="C139" s="143" t="s">
        <v>429</v>
      </c>
      <c r="D139" s="144">
        <v>5</v>
      </c>
      <c r="E139" s="144">
        <v>2</v>
      </c>
      <c r="F139" s="145" t="s">
        <v>430</v>
      </c>
      <c r="G139" s="145" t="s">
        <v>97</v>
      </c>
      <c r="H139" s="146">
        <f t="shared" si="31"/>
        <v>1713.2</v>
      </c>
      <c r="I139" s="147">
        <v>1713.2</v>
      </c>
      <c r="J139" s="147"/>
      <c r="K139" s="147">
        <v>0</v>
      </c>
      <c r="L139" s="148">
        <v>0</v>
      </c>
      <c r="M139" s="147"/>
      <c r="N139" s="103"/>
      <c r="O139" s="149">
        <v>0.17430000000000001</v>
      </c>
      <c r="P139" s="149">
        <v>0.17130000000000001</v>
      </c>
      <c r="Q139" s="149">
        <v>0.2001</v>
      </c>
      <c r="R139" s="149">
        <v>4.2999999999999997E-2</v>
      </c>
      <c r="S139" s="149">
        <v>8.8000000000000005E-3</v>
      </c>
      <c r="T139" s="149">
        <v>0.14449999999999999</v>
      </c>
      <c r="U139" s="149">
        <v>4.8099999999999997E-2</v>
      </c>
      <c r="V139" s="149">
        <v>0.3458</v>
      </c>
      <c r="W139" s="149">
        <v>0</v>
      </c>
      <c r="X139" s="149">
        <v>0</v>
      </c>
      <c r="Y139" s="149">
        <v>0.1124</v>
      </c>
      <c r="Z139" s="149">
        <v>0</v>
      </c>
      <c r="AA139" s="149">
        <v>1.0387999999999999</v>
      </c>
      <c r="AB139" s="149">
        <v>0.1144</v>
      </c>
      <c r="AC139" s="149">
        <v>0.22370000000000001</v>
      </c>
      <c r="AD139" s="149">
        <v>1.9E-2</v>
      </c>
      <c r="AE139" s="149">
        <v>4.9299999999999997E-2</v>
      </c>
      <c r="AF139" s="149">
        <v>1.9099999999999999E-2</v>
      </c>
      <c r="AG139" s="149">
        <v>3.9300000000000002E-2</v>
      </c>
      <c r="AH139" s="149">
        <v>8.3999999999999995E-3</v>
      </c>
      <c r="AI139" s="149">
        <v>0</v>
      </c>
      <c r="AJ139" s="149">
        <v>1.4379</v>
      </c>
      <c r="AK139" s="149">
        <v>0.56830000000000003</v>
      </c>
      <c r="AL139" s="149">
        <v>0.2908</v>
      </c>
      <c r="AM139" s="149">
        <v>3.9E-2</v>
      </c>
      <c r="AN139" s="149">
        <v>5.4000000000000003E-3</v>
      </c>
      <c r="AO139" s="149">
        <v>0.23710000000000001</v>
      </c>
      <c r="AP139" s="149">
        <v>0</v>
      </c>
      <c r="AQ139" s="150">
        <f t="shared" si="32"/>
        <v>5.3387999999999991</v>
      </c>
      <c r="AR139" s="150">
        <f t="shared" si="33"/>
        <v>5.3387999999999991</v>
      </c>
      <c r="AS139" s="150">
        <f t="shared" si="34"/>
        <v>2.8047</v>
      </c>
      <c r="AT139" s="151">
        <v>0.13350000000000001</v>
      </c>
      <c r="AU139" s="152">
        <f t="shared" si="30"/>
        <v>5.4722999999999988</v>
      </c>
      <c r="AV139" s="131"/>
      <c r="AW139" s="153"/>
      <c r="AX139" s="152"/>
      <c r="AY139" s="131"/>
      <c r="AZ139" s="151">
        <f t="shared" ref="AZ139:AZ202" si="43">ROUND(AS139*0.025,4)</f>
        <v>7.0099999999999996E-2</v>
      </c>
      <c r="BA139" s="160">
        <f t="shared" si="42"/>
        <v>2.8748</v>
      </c>
      <c r="BB139" s="131"/>
      <c r="BC139" s="155">
        <f t="shared" si="35"/>
        <v>9375.14</v>
      </c>
      <c r="BD139" s="155">
        <f t="shared" si="36"/>
        <v>112501.68</v>
      </c>
      <c r="BE139" s="156"/>
      <c r="BF139" s="157">
        <v>4.3763000000000005</v>
      </c>
      <c r="BG139" s="157">
        <v>4.3763000000000005</v>
      </c>
      <c r="BH139" s="156"/>
      <c r="BI139" s="158">
        <f t="shared" si="37"/>
        <v>1.2504398692959802</v>
      </c>
      <c r="BJ139" s="158">
        <f t="shared" si="38"/>
        <v>0</v>
      </c>
      <c r="BK139" s="156">
        <v>7.0099999999999996E-2</v>
      </c>
      <c r="BL139" s="161">
        <f t="shared" ref="BL139:BL202" si="44">BK139-AZ139</f>
        <v>0</v>
      </c>
      <c r="BM139" s="103">
        <f t="shared" si="39"/>
        <v>1779.6721599999998</v>
      </c>
      <c r="BN139" s="103">
        <f t="shared" si="40"/>
        <v>810.68624000000011</v>
      </c>
      <c r="BO139" s="103">
        <f t="shared" si="41"/>
        <v>2590.3584000000001</v>
      </c>
    </row>
    <row r="140" spans="1:67" ht="21" x14ac:dyDescent="0.35">
      <c r="A140" s="142">
        <f>[1]ХАРАКТЕРИСТИКА!A211</f>
        <v>200</v>
      </c>
      <c r="B140" s="142">
        <v>134</v>
      </c>
      <c r="C140" s="143" t="s">
        <v>431</v>
      </c>
      <c r="D140" s="144">
        <v>5</v>
      </c>
      <c r="E140" s="144">
        <v>2</v>
      </c>
      <c r="F140" s="145" t="s">
        <v>432</v>
      </c>
      <c r="G140" s="145" t="s">
        <v>97</v>
      </c>
      <c r="H140" s="146">
        <f t="shared" si="31"/>
        <v>1711.8</v>
      </c>
      <c r="I140" s="147">
        <v>1711.8</v>
      </c>
      <c r="J140" s="147"/>
      <c r="K140" s="147">
        <v>0</v>
      </c>
      <c r="L140" s="148">
        <v>0</v>
      </c>
      <c r="M140" s="147"/>
      <c r="N140" s="103"/>
      <c r="O140" s="149">
        <v>0.1744</v>
      </c>
      <c r="P140" s="149">
        <v>0.16339999999999999</v>
      </c>
      <c r="Q140" s="149">
        <v>0.2009</v>
      </c>
      <c r="R140" s="149">
        <v>4.2999999999999997E-2</v>
      </c>
      <c r="S140" s="149">
        <v>8.8000000000000005E-3</v>
      </c>
      <c r="T140" s="149">
        <v>0.1447</v>
      </c>
      <c r="U140" s="149">
        <v>4.8099999999999997E-2</v>
      </c>
      <c r="V140" s="149">
        <v>0.3458</v>
      </c>
      <c r="W140" s="149">
        <v>0</v>
      </c>
      <c r="X140" s="149">
        <v>0</v>
      </c>
      <c r="Y140" s="149">
        <v>0.1124</v>
      </c>
      <c r="Z140" s="149">
        <v>0</v>
      </c>
      <c r="AA140" s="149">
        <v>1.2573000000000001</v>
      </c>
      <c r="AB140" s="149">
        <v>0.1145</v>
      </c>
      <c r="AC140" s="149">
        <v>0.21340000000000001</v>
      </c>
      <c r="AD140" s="149">
        <v>1.9300000000000001E-2</v>
      </c>
      <c r="AE140" s="149">
        <v>4.9399999999999999E-2</v>
      </c>
      <c r="AF140" s="149">
        <v>1.9199999999999998E-2</v>
      </c>
      <c r="AG140" s="149">
        <v>3.9399999999999998E-2</v>
      </c>
      <c r="AH140" s="149">
        <v>8.3999999999999995E-3</v>
      </c>
      <c r="AI140" s="149">
        <v>0</v>
      </c>
      <c r="AJ140" s="149">
        <v>1.2255</v>
      </c>
      <c r="AK140" s="149">
        <v>0.56879999999999997</v>
      </c>
      <c r="AL140" s="149">
        <v>0.40029999999999999</v>
      </c>
      <c r="AM140" s="149">
        <v>3.9100000000000003E-2</v>
      </c>
      <c r="AN140" s="149">
        <v>5.4000000000000003E-3</v>
      </c>
      <c r="AO140" s="149">
        <v>0.33510000000000001</v>
      </c>
      <c r="AP140" s="149">
        <v>0</v>
      </c>
      <c r="AQ140" s="150">
        <f t="shared" si="32"/>
        <v>5.5366</v>
      </c>
      <c r="AR140" s="150">
        <f t="shared" si="33"/>
        <v>5.5366</v>
      </c>
      <c r="AS140" s="150">
        <f t="shared" si="34"/>
        <v>3.0068999999999999</v>
      </c>
      <c r="AT140" s="151">
        <v>0.1384</v>
      </c>
      <c r="AU140" s="152">
        <f t="shared" si="30"/>
        <v>5.6749999999999998</v>
      </c>
      <c r="AV140" s="131"/>
      <c r="AW140" s="153"/>
      <c r="AX140" s="152"/>
      <c r="AY140" s="131"/>
      <c r="AZ140" s="151">
        <f t="shared" si="43"/>
        <v>7.5200000000000003E-2</v>
      </c>
      <c r="BA140" s="160">
        <f t="shared" si="42"/>
        <v>3.0821000000000001</v>
      </c>
      <c r="BB140" s="131"/>
      <c r="BC140" s="155">
        <f t="shared" si="35"/>
        <v>9714.4699999999993</v>
      </c>
      <c r="BD140" s="155">
        <f t="shared" si="36"/>
        <v>116573.63999999998</v>
      </c>
      <c r="BE140" s="156"/>
      <c r="BF140" s="157">
        <v>4.5388999999999999</v>
      </c>
      <c r="BG140" s="157">
        <v>4.5388999999999999</v>
      </c>
      <c r="BH140" s="156"/>
      <c r="BI140" s="158">
        <f t="shared" si="37"/>
        <v>1.2503029368349159</v>
      </c>
      <c r="BJ140" s="158">
        <f t="shared" si="38"/>
        <v>0</v>
      </c>
      <c r="BK140" s="156">
        <v>7.5200000000000003E-2</v>
      </c>
      <c r="BL140" s="161">
        <f t="shared" si="44"/>
        <v>0</v>
      </c>
      <c r="BM140" s="103">
        <f t="shared" si="39"/>
        <v>2152.2461400000002</v>
      </c>
      <c r="BN140" s="103">
        <f t="shared" si="40"/>
        <v>793.59047999999996</v>
      </c>
      <c r="BO140" s="103">
        <f t="shared" si="41"/>
        <v>2945.83662</v>
      </c>
    </row>
    <row r="141" spans="1:67" ht="21" x14ac:dyDescent="0.35">
      <c r="A141" s="142">
        <f>[1]ХАРАКТЕРИСТИКА!A212</f>
        <v>201</v>
      </c>
      <c r="B141" s="142">
        <v>135</v>
      </c>
      <c r="C141" s="143" t="s">
        <v>433</v>
      </c>
      <c r="D141" s="144">
        <v>5</v>
      </c>
      <c r="E141" s="144">
        <v>2</v>
      </c>
      <c r="F141" s="145" t="s">
        <v>434</v>
      </c>
      <c r="G141" s="145" t="s">
        <v>97</v>
      </c>
      <c r="H141" s="146">
        <f t="shared" si="31"/>
        <v>1701.3</v>
      </c>
      <c r="I141" s="147">
        <v>1701.3</v>
      </c>
      <c r="J141" s="147"/>
      <c r="K141" s="147">
        <v>0</v>
      </c>
      <c r="L141" s="148">
        <v>0</v>
      </c>
      <c r="M141" s="147"/>
      <c r="N141" s="103"/>
      <c r="O141" s="149">
        <v>0.17549999999999999</v>
      </c>
      <c r="P141" s="149">
        <v>0.16439999999999999</v>
      </c>
      <c r="Q141" s="149">
        <v>0.20069999999999999</v>
      </c>
      <c r="R141" s="149">
        <v>4.2599999999999999E-2</v>
      </c>
      <c r="S141" s="149">
        <v>8.8000000000000005E-3</v>
      </c>
      <c r="T141" s="149">
        <v>0.14549999999999999</v>
      </c>
      <c r="U141" s="149">
        <v>4.8099999999999997E-2</v>
      </c>
      <c r="V141" s="149">
        <v>0.3458</v>
      </c>
      <c r="W141" s="149">
        <v>0</v>
      </c>
      <c r="X141" s="149">
        <v>0</v>
      </c>
      <c r="Y141" s="149">
        <v>0.11310000000000001</v>
      </c>
      <c r="Z141" s="149">
        <v>0</v>
      </c>
      <c r="AA141" s="149">
        <v>1.2605</v>
      </c>
      <c r="AB141" s="149">
        <v>0.1152</v>
      </c>
      <c r="AC141" s="149">
        <v>0.21479999999999999</v>
      </c>
      <c r="AD141" s="149">
        <v>1.9300000000000001E-2</v>
      </c>
      <c r="AE141" s="149">
        <v>4.9599999999999998E-2</v>
      </c>
      <c r="AF141" s="149">
        <v>1.9300000000000001E-2</v>
      </c>
      <c r="AG141" s="149">
        <v>3.9600000000000003E-2</v>
      </c>
      <c r="AH141" s="149">
        <v>8.5000000000000006E-3</v>
      </c>
      <c r="AI141" s="149">
        <v>0</v>
      </c>
      <c r="AJ141" s="149">
        <v>1.3747</v>
      </c>
      <c r="AK141" s="149">
        <v>0.57230000000000003</v>
      </c>
      <c r="AL141" s="149">
        <v>0.28820000000000001</v>
      </c>
      <c r="AM141" s="149">
        <v>3.9300000000000002E-2</v>
      </c>
      <c r="AN141" s="149">
        <v>5.4999999999999997E-3</v>
      </c>
      <c r="AO141" s="149">
        <v>0.30549999999999999</v>
      </c>
      <c r="AP141" s="149">
        <v>0</v>
      </c>
      <c r="AQ141" s="150">
        <f t="shared" si="32"/>
        <v>5.5568</v>
      </c>
      <c r="AR141" s="150">
        <f t="shared" si="33"/>
        <v>5.5568</v>
      </c>
      <c r="AS141" s="150">
        <f t="shared" si="34"/>
        <v>3.0160999999999998</v>
      </c>
      <c r="AT141" s="151">
        <v>0.1389</v>
      </c>
      <c r="AU141" s="152">
        <f t="shared" si="30"/>
        <v>5.6956999999999995</v>
      </c>
      <c r="AV141" s="131"/>
      <c r="AW141" s="153"/>
      <c r="AX141" s="152"/>
      <c r="AY141" s="131"/>
      <c r="AZ141" s="151">
        <f t="shared" si="43"/>
        <v>7.5399999999999995E-2</v>
      </c>
      <c r="BA141" s="160">
        <f t="shared" si="42"/>
        <v>3.0914999999999999</v>
      </c>
      <c r="BB141" s="131"/>
      <c r="BC141" s="155">
        <f t="shared" si="35"/>
        <v>9690.09</v>
      </c>
      <c r="BD141" s="155">
        <f t="shared" si="36"/>
        <v>116281.08</v>
      </c>
      <c r="BE141" s="156"/>
      <c r="BF141" s="157">
        <v>4.5552000000000001</v>
      </c>
      <c r="BG141" s="157">
        <v>4.5552000000000001</v>
      </c>
      <c r="BH141" s="156"/>
      <c r="BI141" s="158">
        <f t="shared" si="37"/>
        <v>1.2503731998595011</v>
      </c>
      <c r="BJ141" s="158">
        <f t="shared" si="38"/>
        <v>0</v>
      </c>
      <c r="BK141" s="156">
        <v>7.5399999999999995E-2</v>
      </c>
      <c r="BL141" s="161">
        <f t="shared" si="44"/>
        <v>0</v>
      </c>
      <c r="BM141" s="103">
        <f t="shared" si="39"/>
        <v>2144.4886499999998</v>
      </c>
      <c r="BN141" s="103">
        <f t="shared" si="40"/>
        <v>793.31618999999989</v>
      </c>
      <c r="BO141" s="103">
        <f t="shared" si="41"/>
        <v>2937.8048399999998</v>
      </c>
    </row>
    <row r="142" spans="1:67" ht="21" x14ac:dyDescent="0.35">
      <c r="A142" s="142">
        <f>[1]ХАРАКТЕРИСТИКА!A215</f>
        <v>204</v>
      </c>
      <c r="B142" s="142">
        <v>136</v>
      </c>
      <c r="C142" s="143" t="s">
        <v>435</v>
      </c>
      <c r="D142" s="144">
        <v>5</v>
      </c>
      <c r="E142" s="144">
        <v>4</v>
      </c>
      <c r="F142" s="145" t="s">
        <v>436</v>
      </c>
      <c r="G142" s="145" t="s">
        <v>97</v>
      </c>
      <c r="H142" s="146">
        <f t="shared" si="31"/>
        <v>3423.7</v>
      </c>
      <c r="I142" s="147">
        <v>3423.7</v>
      </c>
      <c r="J142" s="147"/>
      <c r="K142" s="147">
        <v>0</v>
      </c>
      <c r="L142" s="148">
        <v>0</v>
      </c>
      <c r="M142" s="147"/>
      <c r="N142" s="103"/>
      <c r="O142" s="149">
        <v>0.16850000000000001</v>
      </c>
      <c r="P142" s="149">
        <v>0.18</v>
      </c>
      <c r="Q142" s="149">
        <v>0.20610000000000001</v>
      </c>
      <c r="R142" s="149">
        <v>4.4200000000000003E-2</v>
      </c>
      <c r="S142" s="149">
        <v>9.9000000000000008E-3</v>
      </c>
      <c r="T142" s="149">
        <v>0.18729999999999999</v>
      </c>
      <c r="U142" s="149">
        <v>4.8099999999999997E-2</v>
      </c>
      <c r="V142" s="149">
        <v>0.3458</v>
      </c>
      <c r="W142" s="149">
        <v>0</v>
      </c>
      <c r="X142" s="149">
        <v>0</v>
      </c>
      <c r="Y142" s="149">
        <v>0.1124</v>
      </c>
      <c r="Z142" s="149">
        <v>0</v>
      </c>
      <c r="AA142" s="149">
        <v>1.2939000000000001</v>
      </c>
      <c r="AB142" s="149">
        <v>0.11</v>
      </c>
      <c r="AC142" s="149">
        <v>0.23499999999999999</v>
      </c>
      <c r="AD142" s="149">
        <v>2.64E-2</v>
      </c>
      <c r="AE142" s="149">
        <v>0.05</v>
      </c>
      <c r="AF142" s="149">
        <v>2.1499999999999998E-2</v>
      </c>
      <c r="AG142" s="149">
        <v>5.3100000000000001E-2</v>
      </c>
      <c r="AH142" s="149">
        <v>8.5000000000000006E-3</v>
      </c>
      <c r="AI142" s="149">
        <v>0</v>
      </c>
      <c r="AJ142" s="149">
        <v>0.94579999999999997</v>
      </c>
      <c r="AK142" s="149">
        <v>0.56279999999999997</v>
      </c>
      <c r="AL142" s="149">
        <v>0.21110000000000001</v>
      </c>
      <c r="AM142" s="149">
        <v>3.8600000000000002E-2</v>
      </c>
      <c r="AN142" s="149">
        <v>5.4000000000000003E-3</v>
      </c>
      <c r="AO142" s="149">
        <v>0.26419999999999999</v>
      </c>
      <c r="AP142" s="149">
        <v>0</v>
      </c>
      <c r="AQ142" s="150">
        <f t="shared" si="32"/>
        <v>5.1286000000000005</v>
      </c>
      <c r="AR142" s="150">
        <f t="shared" si="33"/>
        <v>5.1286000000000005</v>
      </c>
      <c r="AS142" s="150">
        <f t="shared" si="34"/>
        <v>3.1447000000000007</v>
      </c>
      <c r="AT142" s="151">
        <v>0.12820000000000001</v>
      </c>
      <c r="AU142" s="152">
        <f t="shared" si="30"/>
        <v>5.2568000000000001</v>
      </c>
      <c r="AV142" s="131"/>
      <c r="AW142" s="153"/>
      <c r="AX142" s="152"/>
      <c r="AY142" s="131"/>
      <c r="AZ142" s="151">
        <f t="shared" si="43"/>
        <v>7.8600000000000003E-2</v>
      </c>
      <c r="BA142" s="160">
        <f t="shared" si="42"/>
        <v>3.2233000000000009</v>
      </c>
      <c r="BB142" s="131"/>
      <c r="BC142" s="155">
        <f t="shared" si="35"/>
        <v>17997.71</v>
      </c>
      <c r="BD142" s="155">
        <f t="shared" si="36"/>
        <v>215972.52</v>
      </c>
      <c r="BE142" s="156"/>
      <c r="BF142" s="157">
        <v>4.2039999999999997</v>
      </c>
      <c r="BG142" s="157">
        <v>4.2039999999999997</v>
      </c>
      <c r="BH142" s="156"/>
      <c r="BI142" s="158">
        <f t="shared" si="37"/>
        <v>1.2504281636536634</v>
      </c>
      <c r="BJ142" s="158">
        <f t="shared" si="38"/>
        <v>0</v>
      </c>
      <c r="BK142" s="156">
        <v>7.8600000000000003E-2</v>
      </c>
      <c r="BL142" s="161">
        <f t="shared" si="44"/>
        <v>0</v>
      </c>
      <c r="BM142" s="103">
        <f t="shared" si="39"/>
        <v>4429.9254300000002</v>
      </c>
      <c r="BN142" s="103">
        <f t="shared" si="40"/>
        <v>1727.2566499999998</v>
      </c>
      <c r="BO142" s="103">
        <f t="shared" si="41"/>
        <v>6157.1820800000005</v>
      </c>
    </row>
    <row r="143" spans="1:67" ht="21" x14ac:dyDescent="0.35">
      <c r="A143" s="142">
        <f>[1]ХАРАКТЕРИСТИКА!A216</f>
        <v>205</v>
      </c>
      <c r="B143" s="142">
        <v>137</v>
      </c>
      <c r="C143" s="143" t="s">
        <v>437</v>
      </c>
      <c r="D143" s="144">
        <v>5</v>
      </c>
      <c r="E143" s="144">
        <v>2</v>
      </c>
      <c r="F143" s="145" t="s">
        <v>438</v>
      </c>
      <c r="G143" s="145" t="s">
        <v>97</v>
      </c>
      <c r="H143" s="146">
        <f t="shared" si="31"/>
        <v>1714</v>
      </c>
      <c r="I143" s="147">
        <v>1714</v>
      </c>
      <c r="J143" s="147"/>
      <c r="K143" s="147">
        <v>0</v>
      </c>
      <c r="L143" s="148">
        <v>0</v>
      </c>
      <c r="M143" s="147"/>
      <c r="N143" s="103"/>
      <c r="O143" s="149">
        <v>0.17419999999999999</v>
      </c>
      <c r="P143" s="149">
        <v>0.18720000000000001</v>
      </c>
      <c r="Q143" s="149">
        <v>0.20069999999999999</v>
      </c>
      <c r="R143" s="149">
        <v>4.2799999999999998E-2</v>
      </c>
      <c r="S143" s="149">
        <v>9.9000000000000008E-3</v>
      </c>
      <c r="T143" s="149">
        <v>0.14449999999999999</v>
      </c>
      <c r="U143" s="149">
        <v>4.8099999999999997E-2</v>
      </c>
      <c r="V143" s="149">
        <v>0.3458</v>
      </c>
      <c r="W143" s="149">
        <v>0</v>
      </c>
      <c r="X143" s="149">
        <v>0</v>
      </c>
      <c r="Y143" s="149">
        <v>0.1123</v>
      </c>
      <c r="Z143" s="149">
        <v>0</v>
      </c>
      <c r="AA143" s="149">
        <v>1.2157</v>
      </c>
      <c r="AB143" s="149">
        <v>0.1143</v>
      </c>
      <c r="AC143" s="149">
        <v>0.2445</v>
      </c>
      <c r="AD143" s="149">
        <v>1.9300000000000001E-2</v>
      </c>
      <c r="AE143" s="149">
        <v>4.8000000000000001E-2</v>
      </c>
      <c r="AF143" s="149">
        <v>2.1499999999999998E-2</v>
      </c>
      <c r="AG143" s="149">
        <v>3.9300000000000002E-2</v>
      </c>
      <c r="AH143" s="149">
        <v>8.3999999999999995E-3</v>
      </c>
      <c r="AI143" s="149">
        <v>0</v>
      </c>
      <c r="AJ143" s="149">
        <v>1.1801999999999999</v>
      </c>
      <c r="AK143" s="149">
        <v>0.55349999999999999</v>
      </c>
      <c r="AL143" s="149">
        <v>0.2742</v>
      </c>
      <c r="AM143" s="149">
        <v>3.8800000000000001E-2</v>
      </c>
      <c r="AN143" s="149">
        <v>5.4000000000000003E-3</v>
      </c>
      <c r="AO143" s="149">
        <v>0.24929999999999999</v>
      </c>
      <c r="AP143" s="149">
        <v>0</v>
      </c>
      <c r="AQ143" s="150">
        <f t="shared" si="32"/>
        <v>5.2778999999999989</v>
      </c>
      <c r="AR143" s="150">
        <f t="shared" si="33"/>
        <v>5.2778999999999989</v>
      </c>
      <c r="AS143" s="150">
        <f t="shared" si="34"/>
        <v>3.0207000000000002</v>
      </c>
      <c r="AT143" s="151">
        <v>0.13189999999999999</v>
      </c>
      <c r="AU143" s="152">
        <f t="shared" si="30"/>
        <v>5.4097999999999988</v>
      </c>
      <c r="AV143" s="131"/>
      <c r="AW143" s="153"/>
      <c r="AX143" s="152"/>
      <c r="AY143" s="131"/>
      <c r="AZ143" s="151">
        <f t="shared" si="43"/>
        <v>7.5499999999999998E-2</v>
      </c>
      <c r="BA143" s="160">
        <f t="shared" si="42"/>
        <v>3.0962000000000001</v>
      </c>
      <c r="BB143" s="131"/>
      <c r="BC143" s="155">
        <f t="shared" si="35"/>
        <v>9272.4</v>
      </c>
      <c r="BD143" s="155">
        <f t="shared" si="36"/>
        <v>111268.79999999999</v>
      </c>
      <c r="BE143" s="156"/>
      <c r="BF143" s="157">
        <v>4.3273000000000001</v>
      </c>
      <c r="BG143" s="157">
        <v>4.3273000000000001</v>
      </c>
      <c r="BH143" s="156"/>
      <c r="BI143" s="158">
        <f t="shared" si="37"/>
        <v>1.2501559864118501</v>
      </c>
      <c r="BJ143" s="158">
        <f t="shared" si="38"/>
        <v>0</v>
      </c>
      <c r="BK143" s="156">
        <v>7.5499999999999998E-2</v>
      </c>
      <c r="BL143" s="161">
        <f t="shared" si="44"/>
        <v>0</v>
      </c>
      <c r="BM143" s="103">
        <f t="shared" si="39"/>
        <v>2083.7098000000001</v>
      </c>
      <c r="BN143" s="103">
        <f t="shared" si="40"/>
        <v>848.94420000000002</v>
      </c>
      <c r="BO143" s="103">
        <f t="shared" si="41"/>
        <v>2932.654</v>
      </c>
    </row>
    <row r="144" spans="1:67" ht="21" x14ac:dyDescent="0.35">
      <c r="A144" s="142">
        <f>[1]ХАРАКТЕРИСТИКА!A217</f>
        <v>206</v>
      </c>
      <c r="B144" s="142">
        <v>138</v>
      </c>
      <c r="C144" s="143" t="s">
        <v>439</v>
      </c>
      <c r="D144" s="144">
        <v>5</v>
      </c>
      <c r="E144" s="144">
        <v>2</v>
      </c>
      <c r="F144" s="145" t="s">
        <v>440</v>
      </c>
      <c r="G144" s="145" t="s">
        <v>97</v>
      </c>
      <c r="H144" s="146">
        <f t="shared" si="31"/>
        <v>1704.2</v>
      </c>
      <c r="I144" s="147">
        <v>1704.2</v>
      </c>
      <c r="J144" s="147"/>
      <c r="K144" s="147">
        <v>0</v>
      </c>
      <c r="L144" s="148">
        <v>0</v>
      </c>
      <c r="M144" s="147"/>
      <c r="N144" s="103"/>
      <c r="O144" s="149">
        <v>0.17519999999999999</v>
      </c>
      <c r="P144" s="149">
        <v>0.1883</v>
      </c>
      <c r="Q144" s="149">
        <v>0.20100000000000001</v>
      </c>
      <c r="R144" s="149">
        <v>4.2900000000000001E-2</v>
      </c>
      <c r="S144" s="149">
        <v>9.9000000000000008E-3</v>
      </c>
      <c r="T144" s="149">
        <v>0.14530000000000001</v>
      </c>
      <c r="U144" s="149">
        <v>4.8099999999999997E-2</v>
      </c>
      <c r="V144" s="149">
        <v>0.3458</v>
      </c>
      <c r="W144" s="149">
        <v>0</v>
      </c>
      <c r="X144" s="149">
        <v>0</v>
      </c>
      <c r="Y144" s="149">
        <v>0.1129</v>
      </c>
      <c r="Z144" s="149">
        <v>0</v>
      </c>
      <c r="AA144" s="149">
        <v>1.2613000000000001</v>
      </c>
      <c r="AB144" s="149">
        <v>0.1172</v>
      </c>
      <c r="AC144" s="149">
        <v>0.24590000000000001</v>
      </c>
      <c r="AD144" s="149">
        <v>1.9199999999999998E-2</v>
      </c>
      <c r="AE144" s="149">
        <v>4.9099999999999998E-2</v>
      </c>
      <c r="AF144" s="149">
        <v>2.1600000000000001E-2</v>
      </c>
      <c r="AG144" s="149">
        <v>3.95E-2</v>
      </c>
      <c r="AH144" s="149">
        <v>8.5000000000000006E-3</v>
      </c>
      <c r="AI144" s="149">
        <v>0</v>
      </c>
      <c r="AJ144" s="149">
        <v>0.82089999999999996</v>
      </c>
      <c r="AK144" s="149">
        <v>0.57069999999999999</v>
      </c>
      <c r="AL144" s="149">
        <v>0.2074</v>
      </c>
      <c r="AM144" s="149">
        <v>3.9100000000000003E-2</v>
      </c>
      <c r="AN144" s="149">
        <v>5.4000000000000003E-3</v>
      </c>
      <c r="AO144" s="149">
        <v>0.26769999999999999</v>
      </c>
      <c r="AP144" s="149">
        <v>0</v>
      </c>
      <c r="AQ144" s="150">
        <f t="shared" si="32"/>
        <v>4.9429000000000007</v>
      </c>
      <c r="AR144" s="150">
        <f t="shared" si="33"/>
        <v>4.9429000000000007</v>
      </c>
      <c r="AS144" s="150">
        <f t="shared" si="34"/>
        <v>3.0762000000000005</v>
      </c>
      <c r="AT144" s="151">
        <v>0.1236</v>
      </c>
      <c r="AU144" s="152">
        <f t="shared" si="30"/>
        <v>5.0665000000000004</v>
      </c>
      <c r="AV144" s="131"/>
      <c r="AW144" s="153"/>
      <c r="AX144" s="152"/>
      <c r="AY144" s="131"/>
      <c r="AZ144" s="151">
        <f t="shared" si="43"/>
        <v>7.6899999999999996E-2</v>
      </c>
      <c r="BA144" s="160">
        <f t="shared" si="42"/>
        <v>3.1531000000000007</v>
      </c>
      <c r="BB144" s="131"/>
      <c r="BC144" s="155">
        <f t="shared" si="35"/>
        <v>8634.33</v>
      </c>
      <c r="BD144" s="155">
        <f t="shared" si="36"/>
        <v>103611.95999999999</v>
      </c>
      <c r="BE144" s="156"/>
      <c r="BF144" s="157">
        <v>4.0518000000000001</v>
      </c>
      <c r="BG144" s="157">
        <v>4.0518000000000001</v>
      </c>
      <c r="BH144" s="156"/>
      <c r="BI144" s="158">
        <f t="shared" si="37"/>
        <v>1.2504319068068515</v>
      </c>
      <c r="BJ144" s="158">
        <f t="shared" si="38"/>
        <v>0</v>
      </c>
      <c r="BK144" s="156">
        <v>7.6899999999999996E-2</v>
      </c>
      <c r="BL144" s="161">
        <f t="shared" si="44"/>
        <v>0</v>
      </c>
      <c r="BM144" s="103">
        <f t="shared" si="39"/>
        <v>2149.5074600000003</v>
      </c>
      <c r="BN144" s="103">
        <f t="shared" si="40"/>
        <v>853.80419999999981</v>
      </c>
      <c r="BO144" s="103">
        <f t="shared" si="41"/>
        <v>3003.3116600000003</v>
      </c>
    </row>
    <row r="145" spans="1:67" ht="21" x14ac:dyDescent="0.35">
      <c r="A145" s="142">
        <f>[1]ХАРАКТЕРИСТИКА!A218</f>
        <v>207</v>
      </c>
      <c r="B145" s="142">
        <v>139</v>
      </c>
      <c r="C145" s="143" t="s">
        <v>441</v>
      </c>
      <c r="D145" s="144">
        <v>5</v>
      </c>
      <c r="E145" s="144">
        <v>6</v>
      </c>
      <c r="F145" s="145" t="s">
        <v>442</v>
      </c>
      <c r="G145" s="145" t="s">
        <v>97</v>
      </c>
      <c r="H145" s="146">
        <f t="shared" si="31"/>
        <v>4694.3999999999996</v>
      </c>
      <c r="I145" s="147">
        <v>4442.0099999999993</v>
      </c>
      <c r="J145" s="147"/>
      <c r="K145" s="147">
        <v>0</v>
      </c>
      <c r="L145" s="148">
        <v>252.39</v>
      </c>
      <c r="M145" s="147"/>
      <c r="N145" s="103"/>
      <c r="O145" s="149">
        <v>0.1638</v>
      </c>
      <c r="P145" s="149">
        <v>0.13500000000000001</v>
      </c>
      <c r="Q145" s="149">
        <v>0.21940000000000001</v>
      </c>
      <c r="R145" s="149">
        <v>4.36E-2</v>
      </c>
      <c r="S145" s="149">
        <v>1.44E-2</v>
      </c>
      <c r="T145" s="149">
        <v>0.24560000000000001</v>
      </c>
      <c r="U145" s="149">
        <v>4.8099999999999997E-2</v>
      </c>
      <c r="V145" s="149">
        <v>0.3458</v>
      </c>
      <c r="W145" s="149">
        <v>0</v>
      </c>
      <c r="X145" s="149">
        <v>0</v>
      </c>
      <c r="Y145" s="149">
        <v>9.2299999999999993E-2</v>
      </c>
      <c r="Z145" s="149">
        <v>0</v>
      </c>
      <c r="AA145" s="149">
        <v>1.2850999999999999</v>
      </c>
      <c r="AB145" s="149">
        <v>0.105</v>
      </c>
      <c r="AC145" s="149">
        <v>0.17630000000000001</v>
      </c>
      <c r="AD145" s="149">
        <v>2.3900000000000001E-2</v>
      </c>
      <c r="AE145" s="149">
        <v>4.3499999999999997E-2</v>
      </c>
      <c r="AF145" s="149">
        <v>3.1399999999999997E-2</v>
      </c>
      <c r="AG145" s="149">
        <v>7.3400000000000007E-2</v>
      </c>
      <c r="AH145" s="149">
        <v>8.0999999999999996E-3</v>
      </c>
      <c r="AI145" s="149">
        <v>0</v>
      </c>
      <c r="AJ145" s="149">
        <v>1.1725000000000001</v>
      </c>
      <c r="AK145" s="149">
        <v>0.6149</v>
      </c>
      <c r="AL145" s="149">
        <v>0.43919999999999998</v>
      </c>
      <c r="AM145" s="149">
        <v>2.1000000000000001E-2</v>
      </c>
      <c r="AN145" s="149">
        <v>2.8999999999999998E-3</v>
      </c>
      <c r="AO145" s="149">
        <v>0.32929999999999998</v>
      </c>
      <c r="AP145" s="149">
        <v>0</v>
      </c>
      <c r="AQ145" s="150">
        <f t="shared" si="32"/>
        <v>5.6345000000000001</v>
      </c>
      <c r="AR145" s="150">
        <f t="shared" si="33"/>
        <v>5.6345000000000001</v>
      </c>
      <c r="AS145" s="150">
        <f t="shared" si="34"/>
        <v>3.0785999999999993</v>
      </c>
      <c r="AT145" s="151">
        <v>0.1409</v>
      </c>
      <c r="AU145" s="152">
        <f t="shared" si="30"/>
        <v>5.7754000000000003</v>
      </c>
      <c r="AV145" s="131"/>
      <c r="AW145" s="153"/>
      <c r="AX145" s="152"/>
      <c r="AY145" s="131"/>
      <c r="AZ145" s="151">
        <f t="shared" si="43"/>
        <v>7.6999999999999999E-2</v>
      </c>
      <c r="BA145" s="160">
        <f t="shared" si="42"/>
        <v>3.1555999999999993</v>
      </c>
      <c r="BB145" s="131"/>
      <c r="BC145" s="155">
        <f t="shared" si="35"/>
        <v>26450.83</v>
      </c>
      <c r="BD145" s="155">
        <f t="shared" si="36"/>
        <v>317409.96000000002</v>
      </c>
      <c r="BE145" s="156"/>
      <c r="BF145" s="157">
        <v>4.6195999999999993</v>
      </c>
      <c r="BG145" s="157">
        <v>4.6195999999999993</v>
      </c>
      <c r="BH145" s="156"/>
      <c r="BI145" s="158">
        <f t="shared" si="37"/>
        <v>1.2501948220625165</v>
      </c>
      <c r="BJ145" s="158">
        <f t="shared" si="38"/>
        <v>0</v>
      </c>
      <c r="BK145" s="156">
        <v>7.6999999999999999E-2</v>
      </c>
      <c r="BL145" s="161">
        <f t="shared" si="44"/>
        <v>0</v>
      </c>
      <c r="BM145" s="103">
        <f t="shared" si="39"/>
        <v>6032.773439999999</v>
      </c>
      <c r="BN145" s="103">
        <f t="shared" si="40"/>
        <v>2166.9350399999998</v>
      </c>
      <c r="BO145" s="103">
        <f t="shared" si="41"/>
        <v>8199.7084799999993</v>
      </c>
    </row>
    <row r="146" spans="1:67" ht="21" x14ac:dyDescent="0.35">
      <c r="A146" s="142">
        <f>[1]ХАРАКТЕРИСТИКА!A219</f>
        <v>208</v>
      </c>
      <c r="B146" s="142">
        <v>140</v>
      </c>
      <c r="C146" s="143" t="s">
        <v>443</v>
      </c>
      <c r="D146" s="144">
        <v>5</v>
      </c>
      <c r="E146" s="144">
        <v>6</v>
      </c>
      <c r="F146" s="145" t="s">
        <v>444</v>
      </c>
      <c r="G146" s="145" t="s">
        <v>97</v>
      </c>
      <c r="H146" s="146">
        <f t="shared" si="31"/>
        <v>4472.0200000000004</v>
      </c>
      <c r="I146" s="147">
        <v>4472.0200000000004</v>
      </c>
      <c r="J146" s="147"/>
      <c r="K146" s="147">
        <v>0</v>
      </c>
      <c r="L146" s="148">
        <v>0</v>
      </c>
      <c r="M146" s="147"/>
      <c r="N146" s="103"/>
      <c r="O146" s="149">
        <v>0.1527</v>
      </c>
      <c r="P146" s="149">
        <v>0.13750000000000001</v>
      </c>
      <c r="Q146" s="149">
        <v>0.21840000000000001</v>
      </c>
      <c r="R146" s="149">
        <v>0</v>
      </c>
      <c r="S146" s="149">
        <v>1.17E-2</v>
      </c>
      <c r="T146" s="149">
        <v>0.25240000000000001</v>
      </c>
      <c r="U146" s="149">
        <v>4.8099999999999997E-2</v>
      </c>
      <c r="V146" s="149">
        <v>0.33839999999999998</v>
      </c>
      <c r="W146" s="149">
        <v>0</v>
      </c>
      <c r="X146" s="149">
        <v>0</v>
      </c>
      <c r="Y146" s="149">
        <v>0.15490000000000001</v>
      </c>
      <c r="Z146" s="149">
        <v>0</v>
      </c>
      <c r="AA146" s="149">
        <v>1.6991999999999998</v>
      </c>
      <c r="AB146" s="149">
        <v>9.8699999999999996E-2</v>
      </c>
      <c r="AC146" s="149">
        <v>0.17949999999999999</v>
      </c>
      <c r="AD146" s="149">
        <v>2.3699999999999999E-2</v>
      </c>
      <c r="AE146" s="149">
        <v>0</v>
      </c>
      <c r="AF146" s="149">
        <v>2.5700000000000001E-2</v>
      </c>
      <c r="AG146" s="149">
        <v>7.1900000000000006E-2</v>
      </c>
      <c r="AH146" s="149">
        <v>8.5000000000000006E-3</v>
      </c>
      <c r="AI146" s="149">
        <v>0</v>
      </c>
      <c r="AJ146" s="149">
        <v>1.2001999999999999</v>
      </c>
      <c r="AK146" s="149">
        <v>0.64410000000000001</v>
      </c>
      <c r="AL146" s="149">
        <v>0.438</v>
      </c>
      <c r="AM146" s="149">
        <v>0.04</v>
      </c>
      <c r="AN146" s="149">
        <v>5.5999999999999999E-3</v>
      </c>
      <c r="AO146" s="149">
        <v>0.1623</v>
      </c>
      <c r="AP146" s="149">
        <v>0</v>
      </c>
      <c r="AQ146" s="150">
        <f t="shared" si="32"/>
        <v>5.9115000000000002</v>
      </c>
      <c r="AR146" s="150">
        <f t="shared" si="33"/>
        <v>5.9115000000000002</v>
      </c>
      <c r="AS146" s="150">
        <f t="shared" si="34"/>
        <v>3.4668999999999999</v>
      </c>
      <c r="AT146" s="151">
        <v>0.14779999999999999</v>
      </c>
      <c r="AU146" s="152">
        <f t="shared" si="30"/>
        <v>6.0593000000000004</v>
      </c>
      <c r="AV146" s="131"/>
      <c r="AW146" s="153"/>
      <c r="AX146" s="152"/>
      <c r="AY146" s="131"/>
      <c r="AZ146" s="151">
        <f t="shared" si="43"/>
        <v>8.6699999999999999E-2</v>
      </c>
      <c r="BA146" s="160">
        <f t="shared" si="42"/>
        <v>3.5535999999999999</v>
      </c>
      <c r="BB146" s="131"/>
      <c r="BC146" s="155">
        <f t="shared" si="35"/>
        <v>27097.31</v>
      </c>
      <c r="BD146" s="155">
        <f t="shared" si="36"/>
        <v>325167.72000000003</v>
      </c>
      <c r="BE146" s="156"/>
      <c r="BF146" s="157">
        <v>4.8467000000000002</v>
      </c>
      <c r="BG146" s="157">
        <v>4.8467000000000002</v>
      </c>
      <c r="BH146" s="156"/>
      <c r="BI146" s="158">
        <f t="shared" si="37"/>
        <v>1.2501908515072111</v>
      </c>
      <c r="BJ146" s="158">
        <f t="shared" si="38"/>
        <v>0</v>
      </c>
      <c r="BK146" s="156">
        <v>8.6699999999999999E-2</v>
      </c>
      <c r="BL146" s="161">
        <f t="shared" si="44"/>
        <v>0</v>
      </c>
      <c r="BM146" s="103">
        <f t="shared" si="39"/>
        <v>7598.8563839999997</v>
      </c>
      <c r="BN146" s="103">
        <f t="shared" si="40"/>
        <v>1824.5841600000003</v>
      </c>
      <c r="BO146" s="103">
        <f t="shared" si="41"/>
        <v>9423.440544000001</v>
      </c>
    </row>
    <row r="147" spans="1:67" ht="21" x14ac:dyDescent="0.35">
      <c r="A147" s="142">
        <f>[1]ХАРАКТЕРИСТИКА!A220</f>
        <v>209</v>
      </c>
      <c r="B147" s="142">
        <v>141</v>
      </c>
      <c r="C147" s="143" t="s">
        <v>445</v>
      </c>
      <c r="D147" s="144">
        <v>5</v>
      </c>
      <c r="E147" s="144">
        <v>4</v>
      </c>
      <c r="F147" s="145" t="s">
        <v>446</v>
      </c>
      <c r="G147" s="145" t="s">
        <v>97</v>
      </c>
      <c r="H147" s="146">
        <f t="shared" si="31"/>
        <v>2749.2</v>
      </c>
      <c r="I147" s="147">
        <v>2749.2</v>
      </c>
      <c r="J147" s="147"/>
      <c r="K147" s="147">
        <v>0</v>
      </c>
      <c r="L147" s="148">
        <v>0</v>
      </c>
      <c r="M147" s="147"/>
      <c r="N147" s="103"/>
      <c r="O147" s="149">
        <v>0.16400000000000001</v>
      </c>
      <c r="P147" s="149">
        <v>0.15049999999999999</v>
      </c>
      <c r="Q147" s="149">
        <v>0.21249999999999999</v>
      </c>
      <c r="R147" s="149">
        <v>0</v>
      </c>
      <c r="S147" s="149">
        <v>1.09E-2</v>
      </c>
      <c r="T147" s="149">
        <v>0.2177</v>
      </c>
      <c r="U147" s="149">
        <v>4.8099999999999997E-2</v>
      </c>
      <c r="V147" s="149">
        <v>0.33839999999999998</v>
      </c>
      <c r="W147" s="149">
        <v>0</v>
      </c>
      <c r="X147" s="149">
        <v>0</v>
      </c>
      <c r="Y147" s="149">
        <v>0.16800000000000001</v>
      </c>
      <c r="Z147" s="149">
        <v>0</v>
      </c>
      <c r="AA147" s="149">
        <v>1.6128</v>
      </c>
      <c r="AB147" s="149">
        <v>0.1067</v>
      </c>
      <c r="AC147" s="149">
        <v>0.1966</v>
      </c>
      <c r="AD147" s="149">
        <v>2.2800000000000001E-2</v>
      </c>
      <c r="AE147" s="149">
        <v>0</v>
      </c>
      <c r="AF147" s="149">
        <v>2.3800000000000002E-2</v>
      </c>
      <c r="AG147" s="149">
        <v>6.0100000000000001E-2</v>
      </c>
      <c r="AH147" s="149">
        <v>9.1999999999999998E-3</v>
      </c>
      <c r="AI147" s="149">
        <v>0</v>
      </c>
      <c r="AJ147" s="149">
        <v>1.224</v>
      </c>
      <c r="AK147" s="149">
        <v>0.69259999999999999</v>
      </c>
      <c r="AL147" s="149">
        <v>0.3901</v>
      </c>
      <c r="AM147" s="149">
        <v>4.07E-2</v>
      </c>
      <c r="AN147" s="149">
        <v>5.7000000000000002E-3</v>
      </c>
      <c r="AO147" s="149">
        <v>0.29480000000000001</v>
      </c>
      <c r="AP147" s="149">
        <v>0</v>
      </c>
      <c r="AQ147" s="150">
        <f t="shared" si="32"/>
        <v>5.9900000000000011</v>
      </c>
      <c r="AR147" s="150">
        <f t="shared" si="33"/>
        <v>5.9900000000000011</v>
      </c>
      <c r="AS147" s="150">
        <f t="shared" si="34"/>
        <v>3.3885000000000005</v>
      </c>
      <c r="AT147" s="151">
        <v>0.14979999999999999</v>
      </c>
      <c r="AU147" s="152">
        <f t="shared" si="30"/>
        <v>6.139800000000001</v>
      </c>
      <c r="AV147" s="131"/>
      <c r="AW147" s="153"/>
      <c r="AX147" s="152"/>
      <c r="AY147" s="131"/>
      <c r="AZ147" s="151">
        <f t="shared" si="43"/>
        <v>8.4699999999999998E-2</v>
      </c>
      <c r="BA147" s="160">
        <f t="shared" si="42"/>
        <v>3.4732000000000003</v>
      </c>
      <c r="BB147" s="131"/>
      <c r="BC147" s="155">
        <f t="shared" si="35"/>
        <v>16879.54</v>
      </c>
      <c r="BD147" s="155">
        <f t="shared" si="36"/>
        <v>202554.48</v>
      </c>
      <c r="BE147" s="156"/>
      <c r="BF147" s="157">
        <v>4.9117000000000006</v>
      </c>
      <c r="BG147" s="157">
        <v>4.9117000000000006</v>
      </c>
      <c r="BH147" s="156"/>
      <c r="BI147" s="158">
        <f t="shared" si="37"/>
        <v>1.2500356292118819</v>
      </c>
      <c r="BJ147" s="158">
        <f t="shared" si="38"/>
        <v>0</v>
      </c>
      <c r="BK147" s="156">
        <v>8.4699999999999998E-2</v>
      </c>
      <c r="BL147" s="161">
        <f t="shared" si="44"/>
        <v>0</v>
      </c>
      <c r="BM147" s="103">
        <f t="shared" si="39"/>
        <v>4433.9097599999996</v>
      </c>
      <c r="BN147" s="103">
        <f t="shared" si="40"/>
        <v>1152.4646399999999</v>
      </c>
      <c r="BO147" s="103">
        <f t="shared" si="41"/>
        <v>5586.3743999999997</v>
      </c>
    </row>
    <row r="148" spans="1:67" ht="21" x14ac:dyDescent="0.35">
      <c r="A148" s="142">
        <f>[1]ХАРАКТЕРИСТИКА!A221</f>
        <v>210</v>
      </c>
      <c r="B148" s="142">
        <v>142</v>
      </c>
      <c r="C148" s="143" t="s">
        <v>447</v>
      </c>
      <c r="D148" s="144">
        <v>5</v>
      </c>
      <c r="E148" s="144">
        <v>6</v>
      </c>
      <c r="F148" s="145" t="s">
        <v>448</v>
      </c>
      <c r="G148" s="145" t="s">
        <v>97</v>
      </c>
      <c r="H148" s="146">
        <f t="shared" si="31"/>
        <v>4459.34</v>
      </c>
      <c r="I148" s="147">
        <v>4459.34</v>
      </c>
      <c r="J148" s="147"/>
      <c r="K148" s="147">
        <v>0</v>
      </c>
      <c r="L148" s="148">
        <v>0</v>
      </c>
      <c r="M148" s="147"/>
      <c r="N148" s="103"/>
      <c r="O148" s="149">
        <v>0.15310000000000001</v>
      </c>
      <c r="P148" s="149">
        <v>0.13789999999999999</v>
      </c>
      <c r="Q148" s="149">
        <v>0.2185</v>
      </c>
      <c r="R148" s="149">
        <v>0</v>
      </c>
      <c r="S148" s="149">
        <v>1.18E-2</v>
      </c>
      <c r="T148" s="149">
        <v>0.25309999999999999</v>
      </c>
      <c r="U148" s="149">
        <v>4.8099999999999997E-2</v>
      </c>
      <c r="V148" s="149">
        <v>0.33839999999999998</v>
      </c>
      <c r="W148" s="149">
        <v>0</v>
      </c>
      <c r="X148" s="149">
        <v>0</v>
      </c>
      <c r="Y148" s="149">
        <v>0.15540000000000001</v>
      </c>
      <c r="Z148" s="149">
        <v>0</v>
      </c>
      <c r="AA148" s="149">
        <v>1.2961</v>
      </c>
      <c r="AB148" s="149">
        <v>9.9000000000000005E-2</v>
      </c>
      <c r="AC148" s="149">
        <v>0.18</v>
      </c>
      <c r="AD148" s="149">
        <v>2.3699999999999999E-2</v>
      </c>
      <c r="AE148" s="149">
        <v>0</v>
      </c>
      <c r="AF148" s="149">
        <v>2.5700000000000001E-2</v>
      </c>
      <c r="AG148" s="149">
        <v>7.2099999999999997E-2</v>
      </c>
      <c r="AH148" s="149">
        <v>8.6E-3</v>
      </c>
      <c r="AI148" s="149">
        <v>0</v>
      </c>
      <c r="AJ148" s="149">
        <v>1.7275</v>
      </c>
      <c r="AK148" s="149">
        <v>0.63549999999999995</v>
      </c>
      <c r="AL148" s="149">
        <v>0.29149999999999998</v>
      </c>
      <c r="AM148" s="149">
        <v>3.9300000000000002E-2</v>
      </c>
      <c r="AN148" s="149">
        <v>5.4999999999999997E-3</v>
      </c>
      <c r="AO148" s="149">
        <v>0.13639999999999999</v>
      </c>
      <c r="AP148" s="149">
        <v>0</v>
      </c>
      <c r="AQ148" s="150">
        <f t="shared" si="32"/>
        <v>5.8572000000000006</v>
      </c>
      <c r="AR148" s="150">
        <f t="shared" si="33"/>
        <v>5.8572000000000006</v>
      </c>
      <c r="AS148" s="150">
        <f t="shared" si="34"/>
        <v>3.0663</v>
      </c>
      <c r="AT148" s="151">
        <v>0.1464</v>
      </c>
      <c r="AU148" s="152">
        <f t="shared" si="30"/>
        <v>6.0036000000000005</v>
      </c>
      <c r="AV148" s="131"/>
      <c r="AW148" s="153"/>
      <c r="AX148" s="152"/>
      <c r="AY148" s="131"/>
      <c r="AZ148" s="151">
        <f t="shared" si="43"/>
        <v>7.6700000000000004E-2</v>
      </c>
      <c r="BA148" s="160">
        <f t="shared" si="42"/>
        <v>3.1430000000000002</v>
      </c>
      <c r="BB148" s="131"/>
      <c r="BC148" s="155">
        <f t="shared" si="35"/>
        <v>26772.09</v>
      </c>
      <c r="BD148" s="155">
        <f t="shared" si="36"/>
        <v>321265.08</v>
      </c>
      <c r="BE148" s="156"/>
      <c r="BF148" s="157">
        <v>4.8022999999999998</v>
      </c>
      <c r="BG148" s="157">
        <v>4.8022999999999998</v>
      </c>
      <c r="BH148" s="156"/>
      <c r="BI148" s="158">
        <f t="shared" si="37"/>
        <v>1.2501509693271975</v>
      </c>
      <c r="BJ148" s="158">
        <f t="shared" si="38"/>
        <v>0</v>
      </c>
      <c r="BK148" s="156">
        <v>7.6700000000000004E-2</v>
      </c>
      <c r="BL148" s="161">
        <f t="shared" si="44"/>
        <v>0</v>
      </c>
      <c r="BM148" s="103">
        <f t="shared" si="39"/>
        <v>5779.7505740000006</v>
      </c>
      <c r="BN148" s="103">
        <f t="shared" si="40"/>
        <v>1824.315994</v>
      </c>
      <c r="BO148" s="103">
        <f t="shared" si="41"/>
        <v>7604.0665680000002</v>
      </c>
    </row>
    <row r="149" spans="1:67" ht="21" x14ac:dyDescent="0.35">
      <c r="A149" s="142">
        <f>[1]ХАРАКТЕРИСТИКА!A224</f>
        <v>213</v>
      </c>
      <c r="B149" s="142">
        <v>143</v>
      </c>
      <c r="C149" s="143" t="s">
        <v>449</v>
      </c>
      <c r="D149" s="144">
        <v>5</v>
      </c>
      <c r="E149" s="144">
        <v>4</v>
      </c>
      <c r="F149" s="145" t="s">
        <v>450</v>
      </c>
      <c r="G149" s="145" t="s">
        <v>97</v>
      </c>
      <c r="H149" s="146">
        <f t="shared" si="31"/>
        <v>2760.69</v>
      </c>
      <c r="I149" s="147">
        <v>2760.69</v>
      </c>
      <c r="J149" s="147"/>
      <c r="K149" s="147">
        <v>0</v>
      </c>
      <c r="L149" s="148">
        <v>0</v>
      </c>
      <c r="M149" s="147"/>
      <c r="N149" s="103"/>
      <c r="O149" s="149">
        <v>0.1633</v>
      </c>
      <c r="P149" s="149">
        <v>0.14990000000000001</v>
      </c>
      <c r="Q149" s="149">
        <v>0.21329999999999999</v>
      </c>
      <c r="R149" s="149">
        <v>4.3799999999999999E-2</v>
      </c>
      <c r="S149" s="149">
        <v>1.09E-2</v>
      </c>
      <c r="T149" s="149">
        <v>0.21679999999999999</v>
      </c>
      <c r="U149" s="149">
        <v>4.8099999999999997E-2</v>
      </c>
      <c r="V149" s="149">
        <v>0.3458</v>
      </c>
      <c r="W149" s="149">
        <v>0</v>
      </c>
      <c r="X149" s="149">
        <v>0</v>
      </c>
      <c r="Y149" s="149">
        <v>0.1046</v>
      </c>
      <c r="Z149" s="149">
        <v>0</v>
      </c>
      <c r="AA149" s="149">
        <v>1.0003</v>
      </c>
      <c r="AB149" s="149">
        <v>0.1062</v>
      </c>
      <c r="AC149" s="149">
        <v>0.1958</v>
      </c>
      <c r="AD149" s="149">
        <v>2.29E-2</v>
      </c>
      <c r="AE149" s="149">
        <v>4.9000000000000002E-2</v>
      </c>
      <c r="AF149" s="149">
        <v>2.3699999999999999E-2</v>
      </c>
      <c r="AG149" s="149">
        <v>5.9799999999999999E-2</v>
      </c>
      <c r="AH149" s="149">
        <v>9.1999999999999998E-3</v>
      </c>
      <c r="AI149" s="149">
        <v>0</v>
      </c>
      <c r="AJ149" s="149">
        <v>1.6303999999999998</v>
      </c>
      <c r="AK149" s="149">
        <v>0.67200000000000004</v>
      </c>
      <c r="AL149" s="149">
        <v>0.30549999999999999</v>
      </c>
      <c r="AM149" s="149">
        <v>4.6800000000000001E-2</v>
      </c>
      <c r="AN149" s="149">
        <v>6.4999999999999997E-3</v>
      </c>
      <c r="AO149" s="149">
        <v>0.25309999999999999</v>
      </c>
      <c r="AP149" s="149">
        <v>0</v>
      </c>
      <c r="AQ149" s="150">
        <f t="shared" si="32"/>
        <v>5.6776999999999997</v>
      </c>
      <c r="AR149" s="150">
        <f t="shared" si="33"/>
        <v>5.6776999999999997</v>
      </c>
      <c r="AS149" s="150">
        <f t="shared" si="34"/>
        <v>2.8167</v>
      </c>
      <c r="AT149" s="151">
        <v>0.1419</v>
      </c>
      <c r="AU149" s="152">
        <f t="shared" si="30"/>
        <v>5.8195999999999994</v>
      </c>
      <c r="AV149" s="131"/>
      <c r="AW149" s="153"/>
      <c r="AX149" s="152"/>
      <c r="AY149" s="131"/>
      <c r="AZ149" s="151">
        <f t="shared" si="43"/>
        <v>7.0400000000000004E-2</v>
      </c>
      <c r="BA149" s="160">
        <f t="shared" si="42"/>
        <v>2.8870999999999998</v>
      </c>
      <c r="BB149" s="131"/>
      <c r="BC149" s="155">
        <f t="shared" si="35"/>
        <v>16066.11</v>
      </c>
      <c r="BD149" s="155">
        <f t="shared" si="36"/>
        <v>192793.32</v>
      </c>
      <c r="BE149" s="156"/>
      <c r="BF149" s="157">
        <v>4.6547000000000001</v>
      </c>
      <c r="BG149" s="157">
        <v>4.6547000000000001</v>
      </c>
      <c r="BH149" s="156"/>
      <c r="BI149" s="158">
        <f t="shared" si="37"/>
        <v>1.2502631748555222</v>
      </c>
      <c r="BJ149" s="158">
        <f t="shared" si="38"/>
        <v>0</v>
      </c>
      <c r="BK149" s="156">
        <v>7.0400000000000004E-2</v>
      </c>
      <c r="BL149" s="161">
        <f t="shared" si="44"/>
        <v>0</v>
      </c>
      <c r="BM149" s="103">
        <f t="shared" si="39"/>
        <v>2761.5182070000001</v>
      </c>
      <c r="BN149" s="103">
        <f t="shared" si="40"/>
        <v>1288.1379539999998</v>
      </c>
      <c r="BO149" s="103">
        <f t="shared" si="41"/>
        <v>4049.6561609999999</v>
      </c>
    </row>
    <row r="150" spans="1:67" ht="21" x14ac:dyDescent="0.35">
      <c r="A150" s="142">
        <f>[1]ХАРАКТЕРИСТИКА!A225</f>
        <v>214</v>
      </c>
      <c r="B150" s="142">
        <v>144</v>
      </c>
      <c r="C150" s="143" t="s">
        <v>451</v>
      </c>
      <c r="D150" s="144">
        <v>5</v>
      </c>
      <c r="E150" s="144">
        <v>4</v>
      </c>
      <c r="F150" s="145" t="s">
        <v>452</v>
      </c>
      <c r="G150" s="145" t="s">
        <v>97</v>
      </c>
      <c r="H150" s="146">
        <f t="shared" si="31"/>
        <v>2749.06</v>
      </c>
      <c r="I150" s="147">
        <v>2749.06</v>
      </c>
      <c r="J150" s="147"/>
      <c r="K150" s="147">
        <v>0</v>
      </c>
      <c r="L150" s="148">
        <v>0</v>
      </c>
      <c r="M150" s="147"/>
      <c r="N150" s="103"/>
      <c r="O150" s="149">
        <v>0.1638</v>
      </c>
      <c r="P150" s="149">
        <v>0.15049999999999999</v>
      </c>
      <c r="Q150" s="149">
        <v>0.21340000000000001</v>
      </c>
      <c r="R150" s="149">
        <v>4.36E-2</v>
      </c>
      <c r="S150" s="149">
        <v>1.09E-2</v>
      </c>
      <c r="T150" s="149">
        <v>0.2177</v>
      </c>
      <c r="U150" s="149">
        <v>4.8099999999999997E-2</v>
      </c>
      <c r="V150" s="149">
        <v>0.3458</v>
      </c>
      <c r="W150" s="149">
        <v>0</v>
      </c>
      <c r="X150" s="149">
        <v>0</v>
      </c>
      <c r="Y150" s="149">
        <v>0.1033</v>
      </c>
      <c r="Z150" s="149">
        <v>0</v>
      </c>
      <c r="AA150" s="149">
        <v>1.1213</v>
      </c>
      <c r="AB150" s="149">
        <v>0.1065</v>
      </c>
      <c r="AC150" s="149">
        <v>0.1966</v>
      </c>
      <c r="AD150" s="149">
        <v>2.2800000000000001E-2</v>
      </c>
      <c r="AE150" s="149">
        <v>4.8099999999999997E-2</v>
      </c>
      <c r="AF150" s="149">
        <v>2.3800000000000002E-2</v>
      </c>
      <c r="AG150" s="149">
        <v>6.0100000000000001E-2</v>
      </c>
      <c r="AH150" s="149">
        <v>9.1999999999999998E-3</v>
      </c>
      <c r="AI150" s="149">
        <v>0</v>
      </c>
      <c r="AJ150" s="149">
        <v>1.6102999999999998</v>
      </c>
      <c r="AK150" s="149">
        <v>0.67920000000000003</v>
      </c>
      <c r="AL150" s="149">
        <v>0.30170000000000002</v>
      </c>
      <c r="AM150" s="149">
        <v>4.6800000000000001E-2</v>
      </c>
      <c r="AN150" s="149">
        <v>6.4999999999999997E-3</v>
      </c>
      <c r="AO150" s="149">
        <v>0.29970000000000002</v>
      </c>
      <c r="AP150" s="149">
        <v>0</v>
      </c>
      <c r="AQ150" s="150">
        <f t="shared" si="32"/>
        <v>5.8296999999999999</v>
      </c>
      <c r="AR150" s="150">
        <f t="shared" si="33"/>
        <v>5.8296999999999999</v>
      </c>
      <c r="AS150" s="150">
        <f t="shared" si="34"/>
        <v>2.9388000000000001</v>
      </c>
      <c r="AT150" s="151">
        <v>0.1457</v>
      </c>
      <c r="AU150" s="152">
        <f t="shared" si="30"/>
        <v>5.9753999999999996</v>
      </c>
      <c r="AV150" s="131"/>
      <c r="AW150" s="153"/>
      <c r="AX150" s="152"/>
      <c r="AY150" s="131"/>
      <c r="AZ150" s="151">
        <f t="shared" si="43"/>
        <v>7.3499999999999996E-2</v>
      </c>
      <c r="BA150" s="160">
        <f t="shared" si="42"/>
        <v>3.0123000000000002</v>
      </c>
      <c r="BB150" s="131"/>
      <c r="BC150" s="155">
        <f t="shared" si="35"/>
        <v>16426.73</v>
      </c>
      <c r="BD150" s="155">
        <f t="shared" si="36"/>
        <v>197120.76</v>
      </c>
      <c r="BE150" s="156"/>
      <c r="BF150" s="157">
        <v>4.7789999999999999</v>
      </c>
      <c r="BG150" s="157">
        <v>4.7789999999999999</v>
      </c>
      <c r="BH150" s="156"/>
      <c r="BI150" s="158">
        <f t="shared" si="37"/>
        <v>1.250345260514752</v>
      </c>
      <c r="BJ150" s="158">
        <f t="shared" si="38"/>
        <v>0</v>
      </c>
      <c r="BK150" s="156">
        <v>7.3499999999999996E-2</v>
      </c>
      <c r="BL150" s="161">
        <f t="shared" si="44"/>
        <v>0</v>
      </c>
      <c r="BM150" s="103">
        <f t="shared" si="39"/>
        <v>3082.520978</v>
      </c>
      <c r="BN150" s="103">
        <f t="shared" si="40"/>
        <v>1284.0859259999997</v>
      </c>
      <c r="BO150" s="103">
        <f t="shared" si="41"/>
        <v>4366.6069040000002</v>
      </c>
    </row>
    <row r="151" spans="1:67" ht="21" x14ac:dyDescent="0.35">
      <c r="A151" s="142">
        <f>[1]ХАРАКТЕРИСТИКА!A226</f>
        <v>215</v>
      </c>
      <c r="B151" s="142">
        <v>145</v>
      </c>
      <c r="C151" s="143" t="s">
        <v>453</v>
      </c>
      <c r="D151" s="144">
        <v>5</v>
      </c>
      <c r="E151" s="144">
        <v>8</v>
      </c>
      <c r="F151" s="145" t="s">
        <v>454</v>
      </c>
      <c r="G151" s="145" t="s">
        <v>97</v>
      </c>
      <c r="H151" s="146">
        <f t="shared" si="31"/>
        <v>5834.6</v>
      </c>
      <c r="I151" s="147">
        <v>5834.6</v>
      </c>
      <c r="J151" s="147"/>
      <c r="K151" s="147">
        <v>0</v>
      </c>
      <c r="L151" s="148">
        <v>0</v>
      </c>
      <c r="M151" s="147"/>
      <c r="N151" s="103"/>
      <c r="O151" s="149">
        <v>0.151</v>
      </c>
      <c r="P151" s="149">
        <v>0.13980000000000001</v>
      </c>
      <c r="Q151" s="149">
        <v>0.21890000000000001</v>
      </c>
      <c r="R151" s="149">
        <v>4.2599999999999999E-2</v>
      </c>
      <c r="S151" s="149">
        <v>1.67E-2</v>
      </c>
      <c r="T151" s="149">
        <v>0.3145</v>
      </c>
      <c r="U151" s="149">
        <v>4.8099999999999997E-2</v>
      </c>
      <c r="V151" s="149">
        <v>0.3458</v>
      </c>
      <c r="W151" s="149">
        <v>0</v>
      </c>
      <c r="X151" s="149">
        <v>0</v>
      </c>
      <c r="Y151" s="149">
        <v>9.8100000000000007E-2</v>
      </c>
      <c r="Z151" s="149">
        <v>0</v>
      </c>
      <c r="AA151" s="149">
        <v>1.3277999999999999</v>
      </c>
      <c r="AB151" s="149">
        <v>9.7600000000000006E-2</v>
      </c>
      <c r="AC151" s="149">
        <v>0.1825</v>
      </c>
      <c r="AD151" s="149">
        <v>2.3900000000000001E-2</v>
      </c>
      <c r="AE151" s="149">
        <v>4.6199999999999998E-2</v>
      </c>
      <c r="AF151" s="149">
        <v>3.6499999999999998E-2</v>
      </c>
      <c r="AG151" s="149">
        <v>9.6000000000000002E-2</v>
      </c>
      <c r="AH151" s="149">
        <v>8.6999999999999994E-3</v>
      </c>
      <c r="AI151" s="149">
        <v>0</v>
      </c>
      <c r="AJ151" s="149">
        <v>1.2525999999999999</v>
      </c>
      <c r="AK151" s="149">
        <v>0.63900000000000001</v>
      </c>
      <c r="AL151" s="149">
        <v>0.24260000000000001</v>
      </c>
      <c r="AM151" s="149">
        <v>4.4200000000000003E-2</v>
      </c>
      <c r="AN151" s="149">
        <v>6.1000000000000004E-3</v>
      </c>
      <c r="AO151" s="149">
        <v>0.20649999999999999</v>
      </c>
      <c r="AP151" s="149">
        <v>0</v>
      </c>
      <c r="AQ151" s="150">
        <f t="shared" si="32"/>
        <v>5.585700000000001</v>
      </c>
      <c r="AR151" s="150">
        <f t="shared" si="33"/>
        <v>5.585700000000001</v>
      </c>
      <c r="AS151" s="150">
        <f t="shared" si="34"/>
        <v>3.2450000000000001</v>
      </c>
      <c r="AT151" s="151">
        <v>0.1396</v>
      </c>
      <c r="AU151" s="152">
        <f t="shared" si="30"/>
        <v>5.7253000000000007</v>
      </c>
      <c r="AV151" s="131"/>
      <c r="AW151" s="153"/>
      <c r="AX151" s="152"/>
      <c r="AY151" s="131"/>
      <c r="AZ151" s="151">
        <f t="shared" si="43"/>
        <v>8.1100000000000005E-2</v>
      </c>
      <c r="BA151" s="160">
        <f t="shared" si="42"/>
        <v>3.3261000000000003</v>
      </c>
      <c r="BB151" s="131"/>
      <c r="BC151" s="155">
        <f t="shared" si="35"/>
        <v>33404.839999999997</v>
      </c>
      <c r="BD151" s="155">
        <f t="shared" si="36"/>
        <v>400858.07999999996</v>
      </c>
      <c r="BE151" s="156"/>
      <c r="BF151" s="157">
        <v>4.58</v>
      </c>
      <c r="BG151" s="157">
        <v>4.58</v>
      </c>
      <c r="BH151" s="156"/>
      <c r="BI151" s="158">
        <f t="shared" si="37"/>
        <v>1.2500655021834062</v>
      </c>
      <c r="BJ151" s="158">
        <f t="shared" si="38"/>
        <v>0</v>
      </c>
      <c r="BK151" s="156">
        <v>8.1100000000000005E-2</v>
      </c>
      <c r="BL151" s="161">
        <f t="shared" si="44"/>
        <v>0</v>
      </c>
      <c r="BM151" s="103">
        <f t="shared" si="39"/>
        <v>7747.1818800000001</v>
      </c>
      <c r="BN151" s="103">
        <f t="shared" si="40"/>
        <v>2867.1224400000001</v>
      </c>
      <c r="BO151" s="103">
        <f t="shared" si="41"/>
        <v>10614.304319999999</v>
      </c>
    </row>
    <row r="152" spans="1:67" ht="21" x14ac:dyDescent="0.35">
      <c r="A152" s="142">
        <f>[1]ХАРАКТЕРИСТИКА!A227</f>
        <v>216</v>
      </c>
      <c r="B152" s="142">
        <v>146</v>
      </c>
      <c r="C152" s="143" t="s">
        <v>455</v>
      </c>
      <c r="D152" s="144">
        <v>5</v>
      </c>
      <c r="E152" s="144">
        <v>4</v>
      </c>
      <c r="F152" s="145" t="s">
        <v>456</v>
      </c>
      <c r="G152" s="145" t="s">
        <v>97</v>
      </c>
      <c r="H152" s="146">
        <f t="shared" si="31"/>
        <v>2790.48</v>
      </c>
      <c r="I152" s="147">
        <v>2790.48</v>
      </c>
      <c r="J152" s="147"/>
      <c r="K152" s="147">
        <v>0</v>
      </c>
      <c r="L152" s="148">
        <v>0</v>
      </c>
      <c r="M152" s="147"/>
      <c r="N152" s="103"/>
      <c r="O152" s="149">
        <v>0.16159999999999999</v>
      </c>
      <c r="P152" s="149">
        <v>0.16669999999999999</v>
      </c>
      <c r="Q152" s="149">
        <v>0.21379999999999999</v>
      </c>
      <c r="R152" s="149">
        <v>4.2000000000000003E-2</v>
      </c>
      <c r="S152" s="149">
        <v>1.21E-2</v>
      </c>
      <c r="T152" s="149">
        <v>0.2145</v>
      </c>
      <c r="U152" s="149">
        <v>4.8099999999999997E-2</v>
      </c>
      <c r="V152" s="149">
        <v>0.3458</v>
      </c>
      <c r="W152" s="149">
        <v>0</v>
      </c>
      <c r="X152" s="149">
        <v>0</v>
      </c>
      <c r="Y152" s="149">
        <v>0.10349999999999999</v>
      </c>
      <c r="Z152" s="149">
        <v>0</v>
      </c>
      <c r="AA152" s="149">
        <v>1.4104000000000001</v>
      </c>
      <c r="AB152" s="149">
        <v>0.1065</v>
      </c>
      <c r="AC152" s="149">
        <v>0.2177</v>
      </c>
      <c r="AD152" s="149">
        <v>2.3E-2</v>
      </c>
      <c r="AE152" s="149">
        <v>5.7299999999999997E-2</v>
      </c>
      <c r="AF152" s="149">
        <v>2.64E-2</v>
      </c>
      <c r="AG152" s="149">
        <v>5.9200000000000003E-2</v>
      </c>
      <c r="AH152" s="149">
        <v>9.1000000000000004E-3</v>
      </c>
      <c r="AI152" s="149">
        <v>0</v>
      </c>
      <c r="AJ152" s="149">
        <v>0.76970000000000005</v>
      </c>
      <c r="AK152" s="149">
        <v>0.67430000000000001</v>
      </c>
      <c r="AL152" s="149">
        <v>0.29570000000000002</v>
      </c>
      <c r="AM152" s="149">
        <v>4.3999999999999997E-2</v>
      </c>
      <c r="AN152" s="149">
        <v>6.1000000000000004E-3</v>
      </c>
      <c r="AO152" s="149">
        <v>0.23039999999999999</v>
      </c>
      <c r="AP152" s="149">
        <v>0</v>
      </c>
      <c r="AQ152" s="150">
        <f t="shared" si="32"/>
        <v>5.2379000000000007</v>
      </c>
      <c r="AR152" s="150">
        <f t="shared" si="33"/>
        <v>5.2379000000000007</v>
      </c>
      <c r="AS152" s="150">
        <f t="shared" si="34"/>
        <v>3.2678000000000007</v>
      </c>
      <c r="AT152" s="151">
        <v>0.13089999999999999</v>
      </c>
      <c r="AU152" s="152">
        <f t="shared" si="30"/>
        <v>5.3688000000000002</v>
      </c>
      <c r="AV152" s="131"/>
      <c r="AW152" s="153"/>
      <c r="AX152" s="152"/>
      <c r="AY152" s="131"/>
      <c r="AZ152" s="151">
        <f t="shared" si="43"/>
        <v>8.1699999999999995E-2</v>
      </c>
      <c r="BA152" s="160">
        <f t="shared" si="42"/>
        <v>3.3495000000000008</v>
      </c>
      <c r="BB152" s="131"/>
      <c r="BC152" s="155">
        <f t="shared" si="35"/>
        <v>14981.53</v>
      </c>
      <c r="BD152" s="155">
        <f t="shared" si="36"/>
        <v>179778.36000000002</v>
      </c>
      <c r="BE152" s="156"/>
      <c r="BF152" s="157">
        <v>4.2937000000000003</v>
      </c>
      <c r="BG152" s="157">
        <v>4.2937000000000003</v>
      </c>
      <c r="BH152" s="156"/>
      <c r="BI152" s="158">
        <f t="shared" si="37"/>
        <v>1.2503901064350094</v>
      </c>
      <c r="BJ152" s="158">
        <f t="shared" si="38"/>
        <v>0</v>
      </c>
      <c r="BK152" s="156">
        <v>8.1699999999999995E-2</v>
      </c>
      <c r="BL152" s="161">
        <f t="shared" si="44"/>
        <v>0</v>
      </c>
      <c r="BM152" s="103">
        <f t="shared" si="39"/>
        <v>3935.6929920000002</v>
      </c>
      <c r="BN152" s="103">
        <f t="shared" si="40"/>
        <v>1393.0076159999999</v>
      </c>
      <c r="BO152" s="103">
        <f t="shared" si="41"/>
        <v>5328.7006080000001</v>
      </c>
    </row>
    <row r="153" spans="1:67" ht="21" x14ac:dyDescent="0.35">
      <c r="A153" s="142">
        <f>[1]ХАРАКТЕРИСТИКА!A228</f>
        <v>217</v>
      </c>
      <c r="B153" s="142">
        <v>147</v>
      </c>
      <c r="C153" s="143" t="s">
        <v>457</v>
      </c>
      <c r="D153" s="144">
        <v>5</v>
      </c>
      <c r="E153" s="144">
        <v>2</v>
      </c>
      <c r="F153" s="145" t="s">
        <v>458</v>
      </c>
      <c r="G153" s="145" t="s">
        <v>97</v>
      </c>
      <c r="H153" s="146">
        <f t="shared" si="31"/>
        <v>4318.4399999999996</v>
      </c>
      <c r="I153" s="147">
        <v>4318.4399999999996</v>
      </c>
      <c r="J153" s="147"/>
      <c r="K153" s="147">
        <v>0</v>
      </c>
      <c r="L153" s="148">
        <v>0</v>
      </c>
      <c r="M153" s="147"/>
      <c r="N153" s="103"/>
      <c r="O153" s="149">
        <v>0.1593</v>
      </c>
      <c r="P153" s="149">
        <v>0.12690000000000001</v>
      </c>
      <c r="Q153" s="149">
        <v>0.21379999999999999</v>
      </c>
      <c r="R153" s="149">
        <v>4.4299999999999999E-2</v>
      </c>
      <c r="S153" s="149">
        <v>0</v>
      </c>
      <c r="T153" s="149">
        <v>0.1197</v>
      </c>
      <c r="U153" s="149">
        <v>4.8099999999999997E-2</v>
      </c>
      <c r="V153" s="149">
        <v>0.3458</v>
      </c>
      <c r="W153" s="149">
        <v>0</v>
      </c>
      <c r="X153" s="149">
        <v>0</v>
      </c>
      <c r="Y153" s="149">
        <v>0.1749</v>
      </c>
      <c r="Z153" s="149">
        <v>0</v>
      </c>
      <c r="AA153" s="149">
        <v>0.71560000000000001</v>
      </c>
      <c r="AB153" s="149">
        <v>0.1075</v>
      </c>
      <c r="AC153" s="149">
        <v>0.16569999999999999</v>
      </c>
      <c r="AD153" s="149">
        <v>2.2100000000000002E-2</v>
      </c>
      <c r="AE153" s="149">
        <v>5.2200000000000003E-2</v>
      </c>
      <c r="AF153" s="149">
        <v>0</v>
      </c>
      <c r="AG153" s="149">
        <v>2.93E-2</v>
      </c>
      <c r="AH153" s="149">
        <v>9.5999999999999992E-3</v>
      </c>
      <c r="AI153" s="149">
        <v>0</v>
      </c>
      <c r="AJ153" s="149">
        <v>1.9323000000000001</v>
      </c>
      <c r="AK153" s="149">
        <v>1.1031</v>
      </c>
      <c r="AL153" s="149">
        <v>0.27350000000000002</v>
      </c>
      <c r="AM153" s="149">
        <v>4.4299999999999999E-2</v>
      </c>
      <c r="AN153" s="149">
        <v>6.1999999999999998E-3</v>
      </c>
      <c r="AO153" s="149">
        <v>0.21709999999999999</v>
      </c>
      <c r="AP153" s="149">
        <v>0</v>
      </c>
      <c r="AQ153" s="150">
        <f t="shared" si="32"/>
        <v>5.9113000000000007</v>
      </c>
      <c r="AR153" s="150">
        <f t="shared" si="33"/>
        <v>5.9113000000000007</v>
      </c>
      <c r="AS153" s="150">
        <f t="shared" si="34"/>
        <v>2.3853000000000004</v>
      </c>
      <c r="AT153" s="151">
        <v>0.14779999999999999</v>
      </c>
      <c r="AU153" s="152">
        <f t="shared" si="30"/>
        <v>6.0591000000000008</v>
      </c>
      <c r="AV153" s="131"/>
      <c r="AW153" s="153"/>
      <c r="AX153" s="152"/>
      <c r="AY153" s="131"/>
      <c r="AZ153" s="151">
        <f t="shared" si="43"/>
        <v>5.96E-2</v>
      </c>
      <c r="BA153" s="160">
        <f t="shared" si="42"/>
        <v>2.4449000000000005</v>
      </c>
      <c r="BB153" s="131"/>
      <c r="BC153" s="155">
        <f t="shared" si="35"/>
        <v>26165.86</v>
      </c>
      <c r="BD153" s="155">
        <f t="shared" si="36"/>
        <v>313990.32</v>
      </c>
      <c r="BE153" s="156"/>
      <c r="BF153" s="157">
        <v>4.8463000000000003</v>
      </c>
      <c r="BG153" s="157">
        <v>4.8463000000000003</v>
      </c>
      <c r="BH153" s="156"/>
      <c r="BI153" s="158">
        <f t="shared" si="37"/>
        <v>1.2502527701545509</v>
      </c>
      <c r="BJ153" s="158">
        <f t="shared" si="38"/>
        <v>0</v>
      </c>
      <c r="BK153" s="156">
        <v>5.96E-2</v>
      </c>
      <c r="BL153" s="161">
        <f t="shared" si="44"/>
        <v>0</v>
      </c>
      <c r="BM153" s="103">
        <f t="shared" si="39"/>
        <v>3090.2756639999998</v>
      </c>
      <c r="BN153" s="103">
        <f t="shared" si="40"/>
        <v>1668.6452159999999</v>
      </c>
      <c r="BO153" s="103">
        <f t="shared" si="41"/>
        <v>4758.9208799999997</v>
      </c>
    </row>
    <row r="154" spans="1:67" ht="21" x14ac:dyDescent="0.35">
      <c r="A154" s="142">
        <f>[1]ХАРАКТЕРИСТИКА!A230</f>
        <v>219</v>
      </c>
      <c r="B154" s="142">
        <v>148</v>
      </c>
      <c r="C154" s="143" t="s">
        <v>459</v>
      </c>
      <c r="D154" s="144">
        <v>5</v>
      </c>
      <c r="E154" s="144">
        <v>4</v>
      </c>
      <c r="F154" s="145" t="s">
        <v>460</v>
      </c>
      <c r="G154" s="145" t="s">
        <v>97</v>
      </c>
      <c r="H154" s="146">
        <f t="shared" si="31"/>
        <v>2752.14</v>
      </c>
      <c r="I154" s="147">
        <v>2657.64</v>
      </c>
      <c r="J154" s="147"/>
      <c r="K154" s="147">
        <v>0</v>
      </c>
      <c r="L154" s="148">
        <v>94.5</v>
      </c>
      <c r="M154" s="147"/>
      <c r="N154" s="103"/>
      <c r="O154" s="149">
        <v>0.16320000000000001</v>
      </c>
      <c r="P154" s="149">
        <v>0.15040000000000001</v>
      </c>
      <c r="Q154" s="149">
        <v>0.21340000000000001</v>
      </c>
      <c r="R154" s="149">
        <v>4.36E-2</v>
      </c>
      <c r="S154" s="149">
        <v>1.23E-2</v>
      </c>
      <c r="T154" s="149">
        <v>0.21740000000000001</v>
      </c>
      <c r="U154" s="149">
        <v>4.8099999999999997E-2</v>
      </c>
      <c r="V154" s="149">
        <v>0.3458</v>
      </c>
      <c r="W154" s="149">
        <v>0</v>
      </c>
      <c r="X154" s="149">
        <v>0</v>
      </c>
      <c r="Y154" s="149">
        <v>0.1032</v>
      </c>
      <c r="Z154" s="149">
        <v>0</v>
      </c>
      <c r="AA154" s="149">
        <v>1.3043</v>
      </c>
      <c r="AB154" s="149">
        <v>0.10589999999999999</v>
      </c>
      <c r="AC154" s="149">
        <v>0.19639999999999999</v>
      </c>
      <c r="AD154" s="149">
        <v>2.29E-2</v>
      </c>
      <c r="AE154" s="149">
        <v>4.8099999999999997E-2</v>
      </c>
      <c r="AF154" s="149">
        <v>2.6800000000000001E-2</v>
      </c>
      <c r="AG154" s="149">
        <v>0.06</v>
      </c>
      <c r="AH154" s="149">
        <v>8.6E-3</v>
      </c>
      <c r="AI154" s="149">
        <v>0</v>
      </c>
      <c r="AJ154" s="149">
        <v>1.1918</v>
      </c>
      <c r="AK154" s="149">
        <v>0.74590000000000001</v>
      </c>
      <c r="AL154" s="149">
        <v>0.24809999999999999</v>
      </c>
      <c r="AM154" s="149">
        <v>4.4699999999999997E-2</v>
      </c>
      <c r="AN154" s="149">
        <v>6.1999999999999998E-3</v>
      </c>
      <c r="AO154" s="149">
        <v>0.28320000000000001</v>
      </c>
      <c r="AP154" s="149">
        <v>0</v>
      </c>
      <c r="AQ154" s="150">
        <f t="shared" si="32"/>
        <v>5.5902999999999992</v>
      </c>
      <c r="AR154" s="150">
        <f t="shared" si="33"/>
        <v>5.5902999999999992</v>
      </c>
      <c r="AS154" s="150">
        <f t="shared" si="34"/>
        <v>3.1213000000000006</v>
      </c>
      <c r="AT154" s="151">
        <v>0.13980000000000001</v>
      </c>
      <c r="AU154" s="152">
        <f t="shared" si="30"/>
        <v>5.7300999999999993</v>
      </c>
      <c r="AV154" s="131"/>
      <c r="AW154" s="153"/>
      <c r="AX154" s="152"/>
      <c r="AY154" s="131"/>
      <c r="AZ154" s="151">
        <f t="shared" si="43"/>
        <v>7.8E-2</v>
      </c>
      <c r="BA154" s="160">
        <f t="shared" si="42"/>
        <v>3.1993000000000005</v>
      </c>
      <c r="BB154" s="131"/>
      <c r="BC154" s="155">
        <f t="shared" si="35"/>
        <v>15530.88</v>
      </c>
      <c r="BD154" s="155">
        <f t="shared" si="36"/>
        <v>186370.56</v>
      </c>
      <c r="BE154" s="156"/>
      <c r="BF154" s="157">
        <v>4.5829000000000004</v>
      </c>
      <c r="BG154" s="157">
        <v>4.5829000000000004</v>
      </c>
      <c r="BH154" s="156"/>
      <c r="BI154" s="158">
        <f t="shared" si="37"/>
        <v>1.2503218486111412</v>
      </c>
      <c r="BJ154" s="158">
        <f t="shared" si="38"/>
        <v>0</v>
      </c>
      <c r="BK154" s="156">
        <v>7.8E-2</v>
      </c>
      <c r="BL154" s="161">
        <f t="shared" si="44"/>
        <v>0</v>
      </c>
      <c r="BM154" s="103">
        <f t="shared" si="39"/>
        <v>3589.6162019999997</v>
      </c>
      <c r="BN154" s="103">
        <f t="shared" si="40"/>
        <v>1289.9280179999998</v>
      </c>
      <c r="BO154" s="103">
        <f t="shared" si="41"/>
        <v>4879.5442199999998</v>
      </c>
    </row>
    <row r="155" spans="1:67" ht="21" x14ac:dyDescent="0.35">
      <c r="A155" s="142">
        <f>[1]ХАРАКТЕРИСТИКА!A231</f>
        <v>220</v>
      </c>
      <c r="B155" s="142">
        <v>149</v>
      </c>
      <c r="C155" s="143" t="s">
        <v>461</v>
      </c>
      <c r="D155" s="144">
        <v>5</v>
      </c>
      <c r="E155" s="144">
        <v>2</v>
      </c>
      <c r="F155" s="145" t="s">
        <v>462</v>
      </c>
      <c r="G155" s="145" t="s">
        <v>463</v>
      </c>
      <c r="H155" s="146">
        <f t="shared" si="31"/>
        <v>2616.3000000000002</v>
      </c>
      <c r="I155" s="147">
        <v>2008.8000000000002</v>
      </c>
      <c r="J155" s="147"/>
      <c r="K155" s="147">
        <v>0</v>
      </c>
      <c r="L155" s="148">
        <v>607.5</v>
      </c>
      <c r="M155" s="147"/>
      <c r="N155" s="103"/>
      <c r="O155" s="149">
        <v>0.16889999999999999</v>
      </c>
      <c r="P155" s="149">
        <v>0.14280000000000001</v>
      </c>
      <c r="Q155" s="149">
        <v>0</v>
      </c>
      <c r="R155" s="149">
        <v>0</v>
      </c>
      <c r="S155" s="149">
        <v>1.29E-2</v>
      </c>
      <c r="T155" s="149">
        <v>9.5200000000000007E-2</v>
      </c>
      <c r="U155" s="149">
        <v>4.8099999999999997E-2</v>
      </c>
      <c r="V155" s="149">
        <v>0.3337</v>
      </c>
      <c r="W155" s="149">
        <v>0</v>
      </c>
      <c r="X155" s="149">
        <v>0</v>
      </c>
      <c r="Y155" s="149">
        <v>0.1545</v>
      </c>
      <c r="Z155" s="149">
        <v>0</v>
      </c>
      <c r="AA155" s="149">
        <v>0.53</v>
      </c>
      <c r="AB155" s="149">
        <v>0.11459999999999999</v>
      </c>
      <c r="AC155" s="149">
        <v>0.1865</v>
      </c>
      <c r="AD155" s="149">
        <v>0</v>
      </c>
      <c r="AE155" s="149">
        <v>0</v>
      </c>
      <c r="AF155" s="149">
        <v>2.8199999999999999E-2</v>
      </c>
      <c r="AG155" s="149">
        <v>2.24E-2</v>
      </c>
      <c r="AH155" s="149">
        <v>6.8999999999999999E-3</v>
      </c>
      <c r="AI155" s="149">
        <v>0</v>
      </c>
      <c r="AJ155" s="149">
        <v>0.85949999999999993</v>
      </c>
      <c r="AK155" s="149">
        <v>0.57320000000000004</v>
      </c>
      <c r="AL155" s="149">
        <v>0.48259999999999997</v>
      </c>
      <c r="AM155" s="149">
        <v>0</v>
      </c>
      <c r="AN155" s="149">
        <v>0</v>
      </c>
      <c r="AO155" s="149">
        <v>0.73009999999999997</v>
      </c>
      <c r="AP155" s="149">
        <v>0</v>
      </c>
      <c r="AQ155" s="150">
        <f t="shared" si="32"/>
        <v>4.4901</v>
      </c>
      <c r="AR155" s="150">
        <f t="shared" si="33"/>
        <v>4.4901</v>
      </c>
      <c r="AS155" s="150">
        <f t="shared" si="34"/>
        <v>1.8446999999999998</v>
      </c>
      <c r="AT155" s="151">
        <v>0.1123</v>
      </c>
      <c r="AU155" s="152">
        <f t="shared" si="30"/>
        <v>4.6024000000000003</v>
      </c>
      <c r="AV155" s="131"/>
      <c r="AW155" s="153"/>
      <c r="AX155" s="152"/>
      <c r="AY155" s="131"/>
      <c r="AZ155" s="151">
        <f t="shared" si="43"/>
        <v>4.6100000000000002E-2</v>
      </c>
      <c r="BA155" s="160">
        <f t="shared" si="42"/>
        <v>1.8907999999999998</v>
      </c>
      <c r="BB155" s="131"/>
      <c r="BC155" s="155">
        <f t="shared" si="35"/>
        <v>10393.959999999999</v>
      </c>
      <c r="BD155" s="155">
        <f t="shared" si="36"/>
        <v>124727.51999999999</v>
      </c>
      <c r="BE155" s="156"/>
      <c r="BF155" s="157">
        <v>3.6808000000000001</v>
      </c>
      <c r="BG155" s="157">
        <v>3.6808000000000001</v>
      </c>
      <c r="BH155" s="156"/>
      <c r="BI155" s="158">
        <f t="shared" si="37"/>
        <v>1.2503803520973702</v>
      </c>
      <c r="BJ155" s="158">
        <f t="shared" si="38"/>
        <v>0</v>
      </c>
      <c r="BK155" s="156">
        <v>4.6100000000000002E-2</v>
      </c>
      <c r="BL155" s="161">
        <f t="shared" si="44"/>
        <v>0</v>
      </c>
      <c r="BM155" s="103">
        <f t="shared" si="39"/>
        <v>1386.6390000000001</v>
      </c>
      <c r="BN155" s="103">
        <f t="shared" si="40"/>
        <v>938.20518000000004</v>
      </c>
      <c r="BO155" s="103">
        <f t="shared" si="41"/>
        <v>2324.8441800000001</v>
      </c>
    </row>
    <row r="156" spans="1:67" ht="21" x14ac:dyDescent="0.35">
      <c r="A156" s="142">
        <f>[1]ХАРАКТЕРИСТИКА!A232</f>
        <v>221</v>
      </c>
      <c r="B156" s="142">
        <v>150</v>
      </c>
      <c r="C156" s="143" t="s">
        <v>464</v>
      </c>
      <c r="D156" s="144">
        <v>5</v>
      </c>
      <c r="E156" s="144">
        <v>4</v>
      </c>
      <c r="F156" s="145" t="s">
        <v>465</v>
      </c>
      <c r="G156" s="145" t="s">
        <v>97</v>
      </c>
      <c r="H156" s="146">
        <f t="shared" si="31"/>
        <v>2754.72</v>
      </c>
      <c r="I156" s="147">
        <v>2754.72</v>
      </c>
      <c r="J156" s="147"/>
      <c r="K156" s="147">
        <v>0</v>
      </c>
      <c r="L156" s="148">
        <v>0</v>
      </c>
      <c r="M156" s="147"/>
      <c r="N156" s="103"/>
      <c r="O156" s="149">
        <v>0.1636</v>
      </c>
      <c r="P156" s="149">
        <v>0.16639999999999999</v>
      </c>
      <c r="Q156" s="149">
        <v>0.2132</v>
      </c>
      <c r="R156" s="149">
        <v>4.36E-2</v>
      </c>
      <c r="S156" s="149">
        <v>1.23E-2</v>
      </c>
      <c r="T156" s="149">
        <v>0.2172</v>
      </c>
      <c r="U156" s="149">
        <v>4.8099999999999997E-2</v>
      </c>
      <c r="V156" s="149">
        <v>0.3458</v>
      </c>
      <c r="W156" s="149">
        <v>0</v>
      </c>
      <c r="X156" s="149">
        <v>0</v>
      </c>
      <c r="Y156" s="149">
        <v>0.1031</v>
      </c>
      <c r="Z156" s="149">
        <v>0</v>
      </c>
      <c r="AA156" s="149">
        <v>1.3532000000000002</v>
      </c>
      <c r="AB156" s="149">
        <v>0.1065</v>
      </c>
      <c r="AC156" s="149">
        <v>0.21729999999999999</v>
      </c>
      <c r="AD156" s="149">
        <v>2.29E-2</v>
      </c>
      <c r="AE156" s="149">
        <v>4.8300000000000003E-2</v>
      </c>
      <c r="AF156" s="149">
        <v>2.6800000000000001E-2</v>
      </c>
      <c r="AG156" s="149">
        <v>0.06</v>
      </c>
      <c r="AH156" s="149">
        <v>9.1999999999999998E-3</v>
      </c>
      <c r="AI156" s="149">
        <v>0</v>
      </c>
      <c r="AJ156" s="149">
        <v>0.99709999999999999</v>
      </c>
      <c r="AK156" s="149">
        <v>0.68930000000000002</v>
      </c>
      <c r="AL156" s="149">
        <v>0.23369999999999999</v>
      </c>
      <c r="AM156" s="149">
        <v>4.4600000000000001E-2</v>
      </c>
      <c r="AN156" s="149">
        <v>6.1999999999999998E-3</v>
      </c>
      <c r="AO156" s="149">
        <v>0.29980000000000001</v>
      </c>
      <c r="AP156" s="149">
        <v>0</v>
      </c>
      <c r="AQ156" s="150">
        <f t="shared" si="32"/>
        <v>5.4281999999999995</v>
      </c>
      <c r="AR156" s="150">
        <f t="shared" si="33"/>
        <v>5.4281999999999995</v>
      </c>
      <c r="AS156" s="150">
        <f t="shared" si="34"/>
        <v>3.2082999999999999</v>
      </c>
      <c r="AT156" s="151">
        <v>0.13569999999999999</v>
      </c>
      <c r="AU156" s="152">
        <f t="shared" si="30"/>
        <v>5.5638999999999994</v>
      </c>
      <c r="AV156" s="131"/>
      <c r="AW156" s="153"/>
      <c r="AX156" s="152"/>
      <c r="AY156" s="131"/>
      <c r="AZ156" s="151">
        <f t="shared" si="43"/>
        <v>8.0199999999999994E-2</v>
      </c>
      <c r="BA156" s="160">
        <f t="shared" si="42"/>
        <v>3.2885</v>
      </c>
      <c r="BB156" s="131"/>
      <c r="BC156" s="155">
        <f t="shared" si="35"/>
        <v>15326.99</v>
      </c>
      <c r="BD156" s="155">
        <f t="shared" si="36"/>
        <v>183923.88</v>
      </c>
      <c r="BE156" s="156"/>
      <c r="BF156" s="157">
        <v>4.4498000000000006</v>
      </c>
      <c r="BG156" s="157">
        <v>4.4498000000000006</v>
      </c>
      <c r="BH156" s="156"/>
      <c r="BI156" s="158">
        <f t="shared" si="37"/>
        <v>1.2503708031821652</v>
      </c>
      <c r="BJ156" s="158">
        <f t="shared" si="38"/>
        <v>0</v>
      </c>
      <c r="BK156" s="156">
        <v>8.0199999999999994E-2</v>
      </c>
      <c r="BL156" s="161">
        <f t="shared" si="44"/>
        <v>0</v>
      </c>
      <c r="BM156" s="103">
        <f t="shared" si="39"/>
        <v>3727.6871040000001</v>
      </c>
      <c r="BN156" s="103">
        <f t="shared" si="40"/>
        <v>1352.5675199999998</v>
      </c>
      <c r="BO156" s="103">
        <f t="shared" si="41"/>
        <v>5080.2546240000001</v>
      </c>
    </row>
    <row r="157" spans="1:67" ht="21" x14ac:dyDescent="0.35">
      <c r="A157" s="142">
        <f>[1]ХАРАКТЕРИСТИКА!A233</f>
        <v>222</v>
      </c>
      <c r="B157" s="142">
        <v>151</v>
      </c>
      <c r="C157" s="143" t="s">
        <v>466</v>
      </c>
      <c r="D157" s="144">
        <v>5</v>
      </c>
      <c r="E157" s="144">
        <v>4</v>
      </c>
      <c r="F157" s="145" t="s">
        <v>467</v>
      </c>
      <c r="G157" s="145" t="s">
        <v>97</v>
      </c>
      <c r="H157" s="146">
        <f t="shared" si="31"/>
        <v>2741.97</v>
      </c>
      <c r="I157" s="147">
        <v>2741.97</v>
      </c>
      <c r="J157" s="147"/>
      <c r="K157" s="147">
        <v>0</v>
      </c>
      <c r="L157" s="148">
        <v>0</v>
      </c>
      <c r="M157" s="147"/>
      <c r="N157" s="103"/>
      <c r="O157" s="149">
        <v>0.1641</v>
      </c>
      <c r="P157" s="149">
        <v>0.15090000000000001</v>
      </c>
      <c r="Q157" s="149">
        <v>0.2137</v>
      </c>
      <c r="R157" s="149">
        <v>4.3700000000000003E-2</v>
      </c>
      <c r="S157" s="149">
        <v>1.0999999999999999E-2</v>
      </c>
      <c r="T157" s="149">
        <v>0.21829999999999999</v>
      </c>
      <c r="U157" s="149">
        <v>4.8099999999999997E-2</v>
      </c>
      <c r="V157" s="149">
        <v>0.3458</v>
      </c>
      <c r="W157" s="149">
        <v>0</v>
      </c>
      <c r="X157" s="149">
        <v>0</v>
      </c>
      <c r="Y157" s="149">
        <v>0.1018</v>
      </c>
      <c r="Z157" s="149">
        <v>0</v>
      </c>
      <c r="AA157" s="149">
        <v>1.3266</v>
      </c>
      <c r="AB157" s="149">
        <v>0.1066</v>
      </c>
      <c r="AC157" s="149">
        <v>0.19700000000000001</v>
      </c>
      <c r="AD157" s="149">
        <v>2.29E-2</v>
      </c>
      <c r="AE157" s="149">
        <v>4.8800000000000003E-2</v>
      </c>
      <c r="AF157" s="149">
        <v>2.3900000000000001E-2</v>
      </c>
      <c r="AG157" s="149">
        <v>6.0199999999999997E-2</v>
      </c>
      <c r="AH157" s="149">
        <v>9.1999999999999998E-3</v>
      </c>
      <c r="AI157" s="149">
        <v>0</v>
      </c>
      <c r="AJ157" s="149">
        <v>1.194</v>
      </c>
      <c r="AK157" s="149">
        <v>0.69510000000000005</v>
      </c>
      <c r="AL157" s="149">
        <v>0.23480000000000001</v>
      </c>
      <c r="AM157" s="149">
        <v>4.48E-2</v>
      </c>
      <c r="AN157" s="149">
        <v>6.1999999999999998E-3</v>
      </c>
      <c r="AO157" s="149">
        <v>0.29060000000000002</v>
      </c>
      <c r="AP157" s="149">
        <v>0</v>
      </c>
      <c r="AQ157" s="150">
        <f t="shared" si="32"/>
        <v>5.5580999999999996</v>
      </c>
      <c r="AR157" s="150">
        <f t="shared" si="33"/>
        <v>5.5580999999999996</v>
      </c>
      <c r="AS157" s="150">
        <f t="shared" si="34"/>
        <v>3.1435999999999993</v>
      </c>
      <c r="AT157" s="151">
        <v>0.13900000000000001</v>
      </c>
      <c r="AU157" s="152">
        <f t="shared" si="30"/>
        <v>5.6970999999999998</v>
      </c>
      <c r="AV157" s="131"/>
      <c r="AW157" s="153"/>
      <c r="AX157" s="152"/>
      <c r="AY157" s="131"/>
      <c r="AZ157" s="151">
        <f t="shared" si="43"/>
        <v>7.8600000000000003E-2</v>
      </c>
      <c r="BA157" s="160">
        <f t="shared" si="42"/>
        <v>3.2221999999999991</v>
      </c>
      <c r="BB157" s="131"/>
      <c r="BC157" s="155">
        <f t="shared" si="35"/>
        <v>15621.28</v>
      </c>
      <c r="BD157" s="155">
        <f t="shared" si="36"/>
        <v>187455.36000000002</v>
      </c>
      <c r="BE157" s="156"/>
      <c r="BF157" s="157">
        <v>4.5563999999999991</v>
      </c>
      <c r="BG157" s="157">
        <v>4.5563999999999991</v>
      </c>
      <c r="BH157" s="156"/>
      <c r="BI157" s="158">
        <f t="shared" si="37"/>
        <v>1.2503511544201564</v>
      </c>
      <c r="BJ157" s="158">
        <f t="shared" si="38"/>
        <v>0</v>
      </c>
      <c r="BK157" s="156">
        <v>7.8600000000000003E-2</v>
      </c>
      <c r="BL157" s="161">
        <f t="shared" si="44"/>
        <v>0</v>
      </c>
      <c r="BM157" s="103">
        <f t="shared" si="39"/>
        <v>3637.497402</v>
      </c>
      <c r="BN157" s="103">
        <f t="shared" si="40"/>
        <v>1284.8871419999996</v>
      </c>
      <c r="BO157" s="103">
        <f t="shared" si="41"/>
        <v>4922.3845439999996</v>
      </c>
    </row>
    <row r="158" spans="1:67" ht="21" x14ac:dyDescent="0.35">
      <c r="A158" s="142">
        <f>[1]ХАРАКТЕРИСТИКА!A235</f>
        <v>224</v>
      </c>
      <c r="B158" s="142">
        <v>152</v>
      </c>
      <c r="C158" s="143" t="s">
        <v>468</v>
      </c>
      <c r="D158" s="144">
        <v>5</v>
      </c>
      <c r="E158" s="144">
        <v>3</v>
      </c>
      <c r="F158" s="145" t="s">
        <v>469</v>
      </c>
      <c r="G158" s="145" t="s">
        <v>97</v>
      </c>
      <c r="H158" s="146">
        <f t="shared" si="31"/>
        <v>2805.5</v>
      </c>
      <c r="I158" s="147">
        <v>2805.5</v>
      </c>
      <c r="J158" s="147"/>
      <c r="K158" s="147">
        <v>0</v>
      </c>
      <c r="L158" s="148">
        <v>0</v>
      </c>
      <c r="M158" s="147"/>
      <c r="N158" s="103"/>
      <c r="O158" s="149">
        <v>0.1827</v>
      </c>
      <c r="P158" s="149">
        <v>0.15939999999999999</v>
      </c>
      <c r="Q158" s="149">
        <v>0.2082</v>
      </c>
      <c r="R158" s="149">
        <v>4.3900000000000002E-2</v>
      </c>
      <c r="S158" s="149">
        <v>9.1000000000000004E-3</v>
      </c>
      <c r="T158" s="149">
        <v>0.18909999999999999</v>
      </c>
      <c r="U158" s="149">
        <v>4.8099999999999997E-2</v>
      </c>
      <c r="V158" s="149">
        <v>0.3458</v>
      </c>
      <c r="W158" s="149">
        <v>0</v>
      </c>
      <c r="X158" s="149">
        <v>0</v>
      </c>
      <c r="Y158" s="149">
        <v>0.15440000000000001</v>
      </c>
      <c r="Z158" s="149">
        <v>0</v>
      </c>
      <c r="AA158" s="149">
        <v>0.99749999999999994</v>
      </c>
      <c r="AB158" s="149">
        <v>0.12089999999999999</v>
      </c>
      <c r="AC158" s="149">
        <v>0.2082</v>
      </c>
      <c r="AD158" s="149">
        <v>2.0799999999999999E-2</v>
      </c>
      <c r="AE158" s="149">
        <v>5.1700000000000003E-2</v>
      </c>
      <c r="AF158" s="149">
        <v>1.9900000000000001E-2</v>
      </c>
      <c r="AG158" s="149">
        <v>5.3999999999999999E-2</v>
      </c>
      <c r="AH158" s="149">
        <v>1.0500000000000001E-2</v>
      </c>
      <c r="AI158" s="149">
        <v>0</v>
      </c>
      <c r="AJ158" s="149">
        <v>1.6677999999999999</v>
      </c>
      <c r="AK158" s="149">
        <v>0.66379999999999995</v>
      </c>
      <c r="AL158" s="149">
        <v>0.21970000000000001</v>
      </c>
      <c r="AM158" s="149">
        <v>5.4300000000000001E-2</v>
      </c>
      <c r="AN158" s="149">
        <v>7.4999999999999997E-3</v>
      </c>
      <c r="AO158" s="149">
        <v>0.61950000000000005</v>
      </c>
      <c r="AP158" s="149">
        <v>0</v>
      </c>
      <c r="AQ158" s="150">
        <f t="shared" si="32"/>
        <v>6.0567999999999991</v>
      </c>
      <c r="AR158" s="150">
        <f t="shared" si="33"/>
        <v>6.0567999999999991</v>
      </c>
      <c r="AS158" s="150">
        <f t="shared" si="34"/>
        <v>2.8859999999999992</v>
      </c>
      <c r="AT158" s="151">
        <v>0.15140000000000001</v>
      </c>
      <c r="AU158" s="152">
        <f t="shared" si="30"/>
        <v>6.2081999999999988</v>
      </c>
      <c r="AV158" s="131"/>
      <c r="AW158" s="153"/>
      <c r="AX158" s="152"/>
      <c r="AY158" s="131"/>
      <c r="AZ158" s="151">
        <f t="shared" si="43"/>
        <v>7.22E-2</v>
      </c>
      <c r="BA158" s="160">
        <f t="shared" si="42"/>
        <v>2.9581999999999993</v>
      </c>
      <c r="BB158" s="131"/>
      <c r="BC158" s="155">
        <f t="shared" si="35"/>
        <v>17417.11</v>
      </c>
      <c r="BD158" s="155">
        <f t="shared" si="36"/>
        <v>209005.32</v>
      </c>
      <c r="BE158" s="156"/>
      <c r="BF158" s="157">
        <v>4.966400000000001</v>
      </c>
      <c r="BG158" s="157">
        <v>4.966400000000001</v>
      </c>
      <c r="BH158" s="156"/>
      <c r="BI158" s="158">
        <f t="shared" si="37"/>
        <v>1.2500402706185563</v>
      </c>
      <c r="BJ158" s="158">
        <f t="shared" si="38"/>
        <v>0</v>
      </c>
      <c r="BK158" s="156">
        <v>7.22E-2</v>
      </c>
      <c r="BL158" s="161">
        <f t="shared" si="44"/>
        <v>0</v>
      </c>
      <c r="BM158" s="103">
        <f t="shared" si="39"/>
        <v>2798.4862499999999</v>
      </c>
      <c r="BN158" s="103">
        <f t="shared" si="40"/>
        <v>1363.473</v>
      </c>
      <c r="BO158" s="103">
        <f t="shared" si="41"/>
        <v>4161.9592499999999</v>
      </c>
    </row>
    <row r="159" spans="1:67" ht="21" x14ac:dyDescent="0.35">
      <c r="A159" s="142">
        <f>[1]ХАРАКТЕРИСТИКА!A236</f>
        <v>225</v>
      </c>
      <c r="B159" s="142">
        <v>153</v>
      </c>
      <c r="C159" s="143" t="s">
        <v>470</v>
      </c>
      <c r="D159" s="144">
        <v>5</v>
      </c>
      <c r="E159" s="144">
        <v>4</v>
      </c>
      <c r="F159" s="145" t="s">
        <v>471</v>
      </c>
      <c r="G159" s="145" t="s">
        <v>97</v>
      </c>
      <c r="H159" s="146">
        <f t="shared" si="31"/>
        <v>3196.65</v>
      </c>
      <c r="I159" s="147">
        <v>3196.65</v>
      </c>
      <c r="J159" s="147"/>
      <c r="K159" s="147">
        <v>0</v>
      </c>
      <c r="L159" s="148">
        <v>0</v>
      </c>
      <c r="M159" s="147"/>
      <c r="N159" s="103"/>
      <c r="O159" s="149">
        <v>0.17299999999999999</v>
      </c>
      <c r="P159" s="149">
        <v>0.14180000000000001</v>
      </c>
      <c r="Q159" s="149">
        <v>0.20269999999999999</v>
      </c>
      <c r="R159" s="149">
        <v>4.3400000000000001E-2</v>
      </c>
      <c r="S159" s="149">
        <v>1.41E-2</v>
      </c>
      <c r="T159" s="149">
        <v>0.18720000000000001</v>
      </c>
      <c r="U159" s="149">
        <v>4.8099999999999997E-2</v>
      </c>
      <c r="V159" s="149">
        <v>0.3458</v>
      </c>
      <c r="W159" s="149">
        <v>0</v>
      </c>
      <c r="X159" s="149">
        <v>0</v>
      </c>
      <c r="Y159" s="149">
        <v>9.0300000000000005E-2</v>
      </c>
      <c r="Z159" s="149">
        <v>0</v>
      </c>
      <c r="AA159" s="149">
        <v>0.72540000000000004</v>
      </c>
      <c r="AB159" s="149">
        <v>0.1118</v>
      </c>
      <c r="AC159" s="149">
        <v>0.1852</v>
      </c>
      <c r="AD159" s="149">
        <v>2.5100000000000001E-2</v>
      </c>
      <c r="AE159" s="149">
        <v>4.4499999999999998E-2</v>
      </c>
      <c r="AF159" s="149">
        <v>3.0800000000000001E-2</v>
      </c>
      <c r="AG159" s="149">
        <v>5.1700000000000003E-2</v>
      </c>
      <c r="AH159" s="149">
        <v>7.9000000000000008E-3</v>
      </c>
      <c r="AI159" s="149">
        <v>0</v>
      </c>
      <c r="AJ159" s="149">
        <v>1.3468</v>
      </c>
      <c r="AK159" s="149">
        <v>0.65429999999999999</v>
      </c>
      <c r="AL159" s="149">
        <v>0.31830000000000003</v>
      </c>
      <c r="AM159" s="149">
        <v>5.1200000000000002E-2</v>
      </c>
      <c r="AN159" s="149">
        <v>7.1000000000000004E-3</v>
      </c>
      <c r="AO159" s="149">
        <v>0.30709999999999998</v>
      </c>
      <c r="AP159" s="149">
        <v>0</v>
      </c>
      <c r="AQ159" s="150">
        <f t="shared" si="32"/>
        <v>5.1135999999999999</v>
      </c>
      <c r="AR159" s="150">
        <f t="shared" si="33"/>
        <v>5.1135999999999999</v>
      </c>
      <c r="AS159" s="150">
        <f t="shared" si="34"/>
        <v>2.4871000000000003</v>
      </c>
      <c r="AT159" s="151">
        <v>0.1278</v>
      </c>
      <c r="AU159" s="152">
        <f t="shared" si="30"/>
        <v>5.2413999999999996</v>
      </c>
      <c r="AV159" s="131"/>
      <c r="AW159" s="153"/>
      <c r="AX159" s="152"/>
      <c r="AY159" s="131"/>
      <c r="AZ159" s="151">
        <f t="shared" si="43"/>
        <v>6.2199999999999998E-2</v>
      </c>
      <c r="BA159" s="160">
        <f t="shared" si="42"/>
        <v>2.5493000000000001</v>
      </c>
      <c r="BB159" s="131"/>
      <c r="BC159" s="155">
        <f t="shared" si="35"/>
        <v>16754.919999999998</v>
      </c>
      <c r="BD159" s="155">
        <f t="shared" si="36"/>
        <v>201059.03999999998</v>
      </c>
      <c r="BE159" s="156"/>
      <c r="BF159" s="157">
        <v>4.1919000000000004</v>
      </c>
      <c r="BG159" s="157">
        <v>4.1919000000000004</v>
      </c>
      <c r="BH159" s="156"/>
      <c r="BI159" s="158">
        <f t="shared" si="37"/>
        <v>1.2503637968462986</v>
      </c>
      <c r="BJ159" s="158">
        <f t="shared" si="38"/>
        <v>0</v>
      </c>
      <c r="BK159" s="156">
        <v>6.2199999999999998E-2</v>
      </c>
      <c r="BL159" s="161">
        <f t="shared" si="44"/>
        <v>0</v>
      </c>
      <c r="BM159" s="103">
        <f t="shared" si="39"/>
        <v>2318.8499100000004</v>
      </c>
      <c r="BN159" s="103">
        <f t="shared" si="40"/>
        <v>1460.86905</v>
      </c>
      <c r="BO159" s="103">
        <f t="shared" si="41"/>
        <v>3779.7189600000002</v>
      </c>
    </row>
    <row r="160" spans="1:67" ht="21" x14ac:dyDescent="0.35">
      <c r="A160" s="142">
        <f>[1]ХАРАКТЕРИСТИКА!A239</f>
        <v>228</v>
      </c>
      <c r="B160" s="142">
        <v>154</v>
      </c>
      <c r="C160" s="143" t="s">
        <v>472</v>
      </c>
      <c r="D160" s="144">
        <v>5</v>
      </c>
      <c r="E160" s="144">
        <v>8</v>
      </c>
      <c r="F160" s="145" t="s">
        <v>473</v>
      </c>
      <c r="G160" s="145" t="s">
        <v>97</v>
      </c>
      <c r="H160" s="146">
        <f t="shared" si="31"/>
        <v>5903.9</v>
      </c>
      <c r="I160" s="147">
        <v>5634.5</v>
      </c>
      <c r="J160" s="147"/>
      <c r="K160" s="147">
        <v>0</v>
      </c>
      <c r="L160" s="148">
        <v>269.39999999999998</v>
      </c>
      <c r="M160" s="147"/>
      <c r="N160" s="103"/>
      <c r="O160" s="149">
        <v>0.16089999999999999</v>
      </c>
      <c r="P160" s="149">
        <v>0.17949999999999999</v>
      </c>
      <c r="Q160" s="149">
        <v>0.22</v>
      </c>
      <c r="R160" s="149">
        <v>4.4400000000000002E-2</v>
      </c>
      <c r="S160" s="149">
        <v>0</v>
      </c>
      <c r="T160" s="149">
        <v>0.32350000000000001</v>
      </c>
      <c r="U160" s="149">
        <v>4.8099999999999997E-2</v>
      </c>
      <c r="V160" s="149">
        <v>0.3458</v>
      </c>
      <c r="W160" s="149">
        <v>0</v>
      </c>
      <c r="X160" s="149">
        <v>0</v>
      </c>
      <c r="Y160" s="149">
        <v>0.1027</v>
      </c>
      <c r="Z160" s="149">
        <v>0</v>
      </c>
      <c r="AA160" s="149">
        <v>1.04</v>
      </c>
      <c r="AB160" s="149">
        <v>0.10440000000000001</v>
      </c>
      <c r="AC160" s="149">
        <v>0.2344</v>
      </c>
      <c r="AD160" s="149">
        <v>2.41E-2</v>
      </c>
      <c r="AE160" s="149">
        <v>4.7399999999999998E-2</v>
      </c>
      <c r="AF160" s="149">
        <v>0</v>
      </c>
      <c r="AG160" s="149">
        <v>9.8299999999999998E-2</v>
      </c>
      <c r="AH160" s="149">
        <v>9.1999999999999998E-3</v>
      </c>
      <c r="AI160" s="149">
        <v>0</v>
      </c>
      <c r="AJ160" s="149">
        <v>0.88490000000000002</v>
      </c>
      <c r="AK160" s="149">
        <v>0.62339999999999995</v>
      </c>
      <c r="AL160" s="149">
        <v>0.32490000000000002</v>
      </c>
      <c r="AM160" s="149">
        <v>3.8600000000000002E-2</v>
      </c>
      <c r="AN160" s="149">
        <v>5.4000000000000003E-3</v>
      </c>
      <c r="AO160" s="149">
        <v>0.23910000000000001</v>
      </c>
      <c r="AP160" s="149">
        <v>0</v>
      </c>
      <c r="AQ160" s="150">
        <f t="shared" si="32"/>
        <v>5.0989999999999993</v>
      </c>
      <c r="AR160" s="150">
        <f t="shared" si="33"/>
        <v>5.0989999999999993</v>
      </c>
      <c r="AS160" s="150">
        <f t="shared" si="34"/>
        <v>3.0266999999999999</v>
      </c>
      <c r="AT160" s="151">
        <v>0.1275</v>
      </c>
      <c r="AU160" s="152">
        <f t="shared" si="30"/>
        <v>5.2264999999999997</v>
      </c>
      <c r="AV160" s="131"/>
      <c r="AW160" s="153"/>
      <c r="AX160" s="152"/>
      <c r="AY160" s="131"/>
      <c r="AZ160" s="151">
        <f t="shared" si="43"/>
        <v>7.5700000000000003E-2</v>
      </c>
      <c r="BA160" s="160">
        <f t="shared" si="42"/>
        <v>3.1023999999999998</v>
      </c>
      <c r="BB160" s="131"/>
      <c r="BC160" s="155">
        <f t="shared" si="35"/>
        <v>30284.5</v>
      </c>
      <c r="BD160" s="155">
        <f t="shared" si="36"/>
        <v>363414</v>
      </c>
      <c r="BE160" s="156"/>
      <c r="BF160" s="157">
        <v>4.1806000000000001</v>
      </c>
      <c r="BG160" s="157">
        <v>4.1806000000000001</v>
      </c>
      <c r="BH160" s="156"/>
      <c r="BI160" s="158">
        <f t="shared" si="37"/>
        <v>1.2501794000861119</v>
      </c>
      <c r="BJ160" s="158">
        <f t="shared" si="38"/>
        <v>0</v>
      </c>
      <c r="BK160" s="156">
        <v>7.5700000000000003E-2</v>
      </c>
      <c r="BL160" s="161">
        <f t="shared" si="44"/>
        <v>0</v>
      </c>
      <c r="BM160" s="103">
        <f t="shared" si="39"/>
        <v>6140.0559999999996</v>
      </c>
      <c r="BN160" s="103">
        <f t="shared" si="40"/>
        <v>3057.0394199999992</v>
      </c>
      <c r="BO160" s="103">
        <f t="shared" si="41"/>
        <v>9197.0954199999978</v>
      </c>
    </row>
    <row r="161" spans="1:67" ht="21" x14ac:dyDescent="0.35">
      <c r="A161" s="142">
        <f>[1]ХАРАКТЕРИСТИКА!A32</f>
        <v>21</v>
      </c>
      <c r="B161" s="142">
        <v>155</v>
      </c>
      <c r="C161" s="143" t="s">
        <v>474</v>
      </c>
      <c r="D161" s="144">
        <v>7</v>
      </c>
      <c r="E161" s="144">
        <v>1</v>
      </c>
      <c r="F161" s="145" t="s">
        <v>475</v>
      </c>
      <c r="G161" s="145" t="s">
        <v>97</v>
      </c>
      <c r="H161" s="146">
        <f t="shared" si="31"/>
        <v>3582.42</v>
      </c>
      <c r="I161" s="131"/>
      <c r="J161" s="147">
        <v>508.36999999999989</v>
      </c>
      <c r="K161" s="147">
        <v>3074.05</v>
      </c>
      <c r="L161" s="148">
        <v>0</v>
      </c>
      <c r="M161" s="147"/>
      <c r="N161" s="103"/>
      <c r="O161" s="149">
        <v>0.1216</v>
      </c>
      <c r="P161" s="149">
        <v>0.11349999999999999</v>
      </c>
      <c r="Q161" s="149">
        <v>0.19189999999999999</v>
      </c>
      <c r="R161" s="149">
        <v>4.19E-2</v>
      </c>
      <c r="S161" s="149">
        <v>1.84E-2</v>
      </c>
      <c r="T161" s="149">
        <v>0.14250000000000002</v>
      </c>
      <c r="U161" s="149">
        <v>4.8099999999999997E-2</v>
      </c>
      <c r="V161" s="149">
        <v>0.3458</v>
      </c>
      <c r="W161" s="149">
        <v>0.31990000000000002</v>
      </c>
      <c r="X161" s="149">
        <v>4.53E-2</v>
      </c>
      <c r="Y161" s="149">
        <v>0.1222</v>
      </c>
      <c r="Z161" s="149">
        <v>0</v>
      </c>
      <c r="AA161" s="149">
        <v>1.8288</v>
      </c>
      <c r="AB161" s="149">
        <v>8.2400000000000001E-2</v>
      </c>
      <c r="AC161" s="149">
        <v>0.13669999999999999</v>
      </c>
      <c r="AD161" s="149">
        <v>3.3399999999999999E-2</v>
      </c>
      <c r="AE161" s="149">
        <v>4.7600000000000003E-2</v>
      </c>
      <c r="AF161" s="149">
        <v>1.1900000000000001E-2</v>
      </c>
      <c r="AG161" s="149">
        <v>3.6000000000000004E-2</v>
      </c>
      <c r="AH161" s="149">
        <v>1.3899999999999999E-2</v>
      </c>
      <c r="AI161" s="149">
        <v>0</v>
      </c>
      <c r="AJ161" s="149">
        <v>0.91239999999999999</v>
      </c>
      <c r="AK161" s="149">
        <v>0.71789999999999998</v>
      </c>
      <c r="AL161" s="149">
        <v>0.13950000000000001</v>
      </c>
      <c r="AM161" s="149">
        <v>3.0499999999999999E-2</v>
      </c>
      <c r="AN161" s="149">
        <v>4.1999999999999997E-3</v>
      </c>
      <c r="AO161" s="149">
        <v>0.25469999999999998</v>
      </c>
      <c r="AP161" s="149">
        <v>0.55349999999999999</v>
      </c>
      <c r="AQ161" s="150">
        <f t="shared" si="32"/>
        <v>5.4410999999999987</v>
      </c>
      <c r="AR161" s="150">
        <f t="shared" si="33"/>
        <v>6.314499999999998</v>
      </c>
      <c r="AS161" s="163">
        <f>O161+P161+Q161+R161+S161+T161+U161+V161+Y161+Z161+AA161+AB161+AC161+AD161+AE161+AF161+AG161+AH161+AI161+AM161+AN161</f>
        <v>3.3712999999999993</v>
      </c>
      <c r="AT161" s="151">
        <v>0.13600000000000001</v>
      </c>
      <c r="AU161" s="152">
        <f t="shared" si="30"/>
        <v>5.5770999999999988</v>
      </c>
      <c r="AV161" s="131"/>
      <c r="AW161" s="153">
        <v>0.15790000000000001</v>
      </c>
      <c r="AX161" s="152">
        <f t="shared" ref="AX161:AX224" si="45">AW161+AR161</f>
        <v>6.4723999999999977</v>
      </c>
      <c r="AY161" s="131"/>
      <c r="AZ161" s="164">
        <f t="shared" si="43"/>
        <v>8.43E-2</v>
      </c>
      <c r="BA161" s="165">
        <f t="shared" si="42"/>
        <v>3.4555999999999991</v>
      </c>
      <c r="BB161" s="131"/>
      <c r="BC161" s="155">
        <f t="shared" si="35"/>
        <v>22731.71</v>
      </c>
      <c r="BD161" s="155">
        <f t="shared" si="36"/>
        <v>272780.52</v>
      </c>
      <c r="BE161" s="156"/>
      <c r="BF161" s="157">
        <v>4.4535</v>
      </c>
      <c r="BG161" s="157">
        <v>5.4173</v>
      </c>
      <c r="BH161" s="156"/>
      <c r="BI161" s="158">
        <f t="shared" si="37"/>
        <v>1.2522959470079711</v>
      </c>
      <c r="BJ161" s="158">
        <f>AX161/BG161</f>
        <v>1.1947649197939929</v>
      </c>
      <c r="BK161" s="156">
        <v>8.5400000000000004E-2</v>
      </c>
      <c r="BL161" s="161">
        <f t="shared" si="44"/>
        <v>1.1000000000000038E-3</v>
      </c>
      <c r="BM161" s="103">
        <f t="shared" si="39"/>
        <v>6551.5296960000005</v>
      </c>
      <c r="BN161" s="103">
        <f t="shared" si="40"/>
        <v>1296.4777980000003</v>
      </c>
      <c r="BO161" s="103">
        <f t="shared" si="41"/>
        <v>7848.0074940000013</v>
      </c>
    </row>
    <row r="162" spans="1:67" ht="21" x14ac:dyDescent="0.35">
      <c r="A162" s="142">
        <f>[1]ХАРАКТЕРИСТИКА!A94</f>
        <v>83</v>
      </c>
      <c r="B162" s="142">
        <v>156</v>
      </c>
      <c r="C162" s="143" t="s">
        <v>476</v>
      </c>
      <c r="D162" s="144">
        <v>8</v>
      </c>
      <c r="E162" s="144">
        <v>2</v>
      </c>
      <c r="F162" s="145" t="s">
        <v>477</v>
      </c>
      <c r="G162" s="145" t="s">
        <v>97</v>
      </c>
      <c r="H162" s="146">
        <f t="shared" si="31"/>
        <v>5249.8</v>
      </c>
      <c r="I162" s="131"/>
      <c r="J162" s="147">
        <v>657.11999999999989</v>
      </c>
      <c r="K162" s="147">
        <v>4592.68</v>
      </c>
      <c r="L162" s="148">
        <v>0</v>
      </c>
      <c r="M162" s="147"/>
      <c r="N162" s="103"/>
      <c r="O162" s="149">
        <v>0.1111</v>
      </c>
      <c r="P162" s="149">
        <v>0.11219999999999999</v>
      </c>
      <c r="Q162" s="149">
        <v>0.2155</v>
      </c>
      <c r="R162" s="149">
        <v>3.7900000000000003E-2</v>
      </c>
      <c r="S162" s="149">
        <v>1.8599999999999998E-2</v>
      </c>
      <c r="T162" s="149">
        <v>0.14199999999999999</v>
      </c>
      <c r="U162" s="149">
        <v>4.8099999999999997E-2</v>
      </c>
      <c r="V162" s="149">
        <v>0.3458</v>
      </c>
      <c r="W162" s="149">
        <v>0.86</v>
      </c>
      <c r="X162" s="149">
        <v>6.1800000000000001E-2</v>
      </c>
      <c r="Y162" s="149">
        <v>8.0699999999999994E-2</v>
      </c>
      <c r="Z162" s="149">
        <v>0</v>
      </c>
      <c r="AA162" s="149">
        <v>1.5997999999999999</v>
      </c>
      <c r="AB162" s="149">
        <v>7.2700000000000001E-2</v>
      </c>
      <c r="AC162" s="149">
        <v>0.14849999999999999</v>
      </c>
      <c r="AD162" s="149">
        <v>2.1899999999999999E-2</v>
      </c>
      <c r="AE162" s="149">
        <v>3.39E-2</v>
      </c>
      <c r="AF162" s="149">
        <v>4.0599999999999997E-2</v>
      </c>
      <c r="AG162" s="149">
        <v>3.5799999999999998E-2</v>
      </c>
      <c r="AH162" s="149">
        <v>1.04E-2</v>
      </c>
      <c r="AI162" s="149">
        <v>0</v>
      </c>
      <c r="AJ162" s="149">
        <v>1.3048999999999999</v>
      </c>
      <c r="AK162" s="149">
        <v>0.83169999999999999</v>
      </c>
      <c r="AL162" s="149">
        <v>0.2772</v>
      </c>
      <c r="AM162" s="149">
        <v>2.86E-2</v>
      </c>
      <c r="AN162" s="149">
        <v>4.0000000000000001E-3</v>
      </c>
      <c r="AO162" s="149">
        <v>0.30070000000000002</v>
      </c>
      <c r="AP162" s="149">
        <v>0.41660000000000003</v>
      </c>
      <c r="AQ162" s="150">
        <f t="shared" si="32"/>
        <v>5.8843999999999994</v>
      </c>
      <c r="AR162" s="150">
        <f t="shared" si="33"/>
        <v>7.1609999999999996</v>
      </c>
      <c r="AS162" s="163">
        <f t="shared" si="34"/>
        <v>3.1081000000000003</v>
      </c>
      <c r="AT162" s="151">
        <v>0.14710000000000001</v>
      </c>
      <c r="AU162" s="152">
        <f t="shared" si="30"/>
        <v>6.0314999999999994</v>
      </c>
      <c r="AV162" s="131"/>
      <c r="AW162" s="153">
        <v>0.17899999999999999</v>
      </c>
      <c r="AX162" s="152">
        <f t="shared" si="45"/>
        <v>7.34</v>
      </c>
      <c r="AY162" s="131"/>
      <c r="AZ162" s="164">
        <f t="shared" si="43"/>
        <v>7.7700000000000005E-2</v>
      </c>
      <c r="BA162" s="165">
        <f t="shared" si="42"/>
        <v>3.1858000000000004</v>
      </c>
      <c r="BB162" s="131"/>
      <c r="BC162" s="155">
        <f t="shared" si="35"/>
        <v>37673.69</v>
      </c>
      <c r="BD162" s="155">
        <f t="shared" si="36"/>
        <v>452084.28</v>
      </c>
      <c r="BE162" s="156"/>
      <c r="BF162" s="157">
        <v>4.8164000000000007</v>
      </c>
      <c r="BG162" s="157">
        <v>5.8779999999999992</v>
      </c>
      <c r="BH162" s="156"/>
      <c r="BI162" s="158">
        <f t="shared" si="37"/>
        <v>1.2522838634664892</v>
      </c>
      <c r="BJ162" s="158">
        <f t="shared" si="38"/>
        <v>1.2487240558012931</v>
      </c>
      <c r="BK162" s="156">
        <v>7.9200000000000007E-2</v>
      </c>
      <c r="BL162" s="161">
        <f t="shared" si="44"/>
        <v>1.5000000000000013E-3</v>
      </c>
      <c r="BM162" s="103">
        <f t="shared" si="39"/>
        <v>8398.63004</v>
      </c>
      <c r="BN162" s="103">
        <f t="shared" si="40"/>
        <v>1909.87724</v>
      </c>
      <c r="BO162" s="103">
        <f t="shared" si="41"/>
        <v>10308.50728</v>
      </c>
    </row>
    <row r="163" spans="1:67" ht="21" x14ac:dyDescent="0.35">
      <c r="A163" s="142">
        <f>[1]ХАРАКТЕРИСТИКА!A96</f>
        <v>85</v>
      </c>
      <c r="B163" s="142">
        <v>157</v>
      </c>
      <c r="C163" s="143" t="s">
        <v>478</v>
      </c>
      <c r="D163" s="144">
        <v>8</v>
      </c>
      <c r="E163" s="144">
        <v>3</v>
      </c>
      <c r="F163" s="145" t="s">
        <v>479</v>
      </c>
      <c r="G163" s="145" t="s">
        <v>97</v>
      </c>
      <c r="H163" s="146">
        <f t="shared" si="31"/>
        <v>5492.1</v>
      </c>
      <c r="I163" s="131"/>
      <c r="J163" s="147">
        <v>660.25</v>
      </c>
      <c r="K163" s="147">
        <v>4831.8500000000004</v>
      </c>
      <c r="L163" s="148">
        <v>0</v>
      </c>
      <c r="M163" s="147"/>
      <c r="N163" s="103"/>
      <c r="O163" s="149">
        <v>0.12620000000000001</v>
      </c>
      <c r="P163" s="149">
        <v>0.11320000000000001</v>
      </c>
      <c r="Q163" s="149">
        <v>0.19389999999999999</v>
      </c>
      <c r="R163" s="149">
        <v>3.9100000000000003E-2</v>
      </c>
      <c r="S163" s="149">
        <v>1.78E-2</v>
      </c>
      <c r="T163" s="149">
        <v>0.1603</v>
      </c>
      <c r="U163" s="149">
        <v>4.8099999999999997E-2</v>
      </c>
      <c r="V163" s="149">
        <v>0.3458</v>
      </c>
      <c r="W163" s="149">
        <v>1.6143000000000001</v>
      </c>
      <c r="X163" s="149">
        <v>2.9600000000000001E-2</v>
      </c>
      <c r="Y163" s="149">
        <v>8.7599999999999997E-2</v>
      </c>
      <c r="Z163" s="149">
        <v>0</v>
      </c>
      <c r="AA163" s="149">
        <v>1.6659999999999999</v>
      </c>
      <c r="AB163" s="149">
        <v>8.0399999999999999E-2</v>
      </c>
      <c r="AC163" s="149">
        <v>0.13799999999999998</v>
      </c>
      <c r="AD163" s="149">
        <v>3.1800000000000002E-2</v>
      </c>
      <c r="AE163" s="149">
        <v>4.1099999999999998E-2</v>
      </c>
      <c r="AF163" s="149">
        <v>3.8800000000000001E-2</v>
      </c>
      <c r="AG163" s="149">
        <v>4.2900000000000001E-2</v>
      </c>
      <c r="AH163" s="149">
        <v>1.2999999999999999E-2</v>
      </c>
      <c r="AI163" s="149">
        <v>0</v>
      </c>
      <c r="AJ163" s="149">
        <v>0.73160000000000003</v>
      </c>
      <c r="AK163" s="149">
        <v>1.1307</v>
      </c>
      <c r="AL163" s="149">
        <v>0.26790000000000003</v>
      </c>
      <c r="AM163" s="149">
        <v>3.1399999999999997E-2</v>
      </c>
      <c r="AN163" s="149">
        <v>4.4000000000000003E-3</v>
      </c>
      <c r="AO163" s="149">
        <v>0.19939999999999999</v>
      </c>
      <c r="AP163" s="149">
        <v>0.27610000000000001</v>
      </c>
      <c r="AQ163" s="150">
        <f t="shared" si="32"/>
        <v>5.5789999999999997</v>
      </c>
      <c r="AR163" s="150">
        <f t="shared" si="33"/>
        <v>7.4694000000000003</v>
      </c>
      <c r="AS163" s="163">
        <f t="shared" si="34"/>
        <v>3.2198000000000002</v>
      </c>
      <c r="AT163" s="151">
        <v>0.13950000000000001</v>
      </c>
      <c r="AU163" s="152">
        <f t="shared" si="30"/>
        <v>5.7184999999999997</v>
      </c>
      <c r="AV163" s="131"/>
      <c r="AW163" s="153">
        <v>0.1867</v>
      </c>
      <c r="AX163" s="152">
        <f t="shared" si="45"/>
        <v>7.6561000000000003</v>
      </c>
      <c r="AY163" s="131"/>
      <c r="AZ163" s="164">
        <f t="shared" si="43"/>
        <v>8.0500000000000002E-2</v>
      </c>
      <c r="BA163" s="165">
        <f t="shared" si="42"/>
        <v>3.3003</v>
      </c>
      <c r="BB163" s="131"/>
      <c r="BC163" s="155">
        <f t="shared" si="35"/>
        <v>40768.769999999997</v>
      </c>
      <c r="BD163" s="155">
        <f t="shared" si="36"/>
        <v>489225.24</v>
      </c>
      <c r="BE163" s="156"/>
      <c r="BF163" s="157">
        <v>4.6997</v>
      </c>
      <c r="BG163" s="157">
        <v>6.1163999999999996</v>
      </c>
      <c r="BH163" s="156"/>
      <c r="BI163" s="158">
        <f t="shared" si="37"/>
        <v>1.2167797944549652</v>
      </c>
      <c r="BJ163" s="158">
        <f t="shared" si="38"/>
        <v>1.2517330455823688</v>
      </c>
      <c r="BK163" s="156">
        <v>8.1199999999999994E-2</v>
      </c>
      <c r="BL163" s="161">
        <f t="shared" si="44"/>
        <v>6.999999999999923E-4</v>
      </c>
      <c r="BM163" s="103">
        <f t="shared" si="39"/>
        <v>9149.838600000001</v>
      </c>
      <c r="BN163" s="103">
        <f t="shared" si="40"/>
        <v>2119.9506000000001</v>
      </c>
      <c r="BO163" s="103">
        <f t="shared" si="41"/>
        <v>11269.789200000001</v>
      </c>
    </row>
    <row r="164" spans="1:67" ht="21" x14ac:dyDescent="0.35">
      <c r="A164" s="142">
        <f>[1]ХАРАКТЕРИСТИКА!A97</f>
        <v>86</v>
      </c>
      <c r="B164" s="142">
        <v>158</v>
      </c>
      <c r="C164" s="143" t="s">
        <v>480</v>
      </c>
      <c r="D164" s="144">
        <v>8</v>
      </c>
      <c r="E164" s="144">
        <v>4</v>
      </c>
      <c r="F164" s="145" t="s">
        <v>481</v>
      </c>
      <c r="G164" s="145" t="s">
        <v>97</v>
      </c>
      <c r="H164" s="146">
        <f t="shared" si="31"/>
        <v>8941.5</v>
      </c>
      <c r="I164" s="131"/>
      <c r="J164" s="147">
        <v>1081.8099999999995</v>
      </c>
      <c r="K164" s="147">
        <v>7859.6900000000005</v>
      </c>
      <c r="L164" s="148">
        <v>0</v>
      </c>
      <c r="M164" s="147"/>
      <c r="N164" s="103"/>
      <c r="O164" s="149">
        <v>0.11499999999999999</v>
      </c>
      <c r="P164" s="149">
        <v>0.11210000000000001</v>
      </c>
      <c r="Q164" s="149">
        <v>0.21299999999999999</v>
      </c>
      <c r="R164" s="149">
        <v>3.8699999999999998E-2</v>
      </c>
      <c r="S164" s="149">
        <v>2.18E-2</v>
      </c>
      <c r="T164" s="149">
        <v>0.16789999999999999</v>
      </c>
      <c r="U164" s="149">
        <v>4.8099999999999997E-2</v>
      </c>
      <c r="V164" s="149">
        <v>0.3458</v>
      </c>
      <c r="W164" s="149">
        <v>1.0101</v>
      </c>
      <c r="X164" s="149">
        <v>7.2599999999999998E-2</v>
      </c>
      <c r="Y164" s="149">
        <v>7.9600000000000004E-2</v>
      </c>
      <c r="Z164" s="149">
        <v>0</v>
      </c>
      <c r="AA164" s="149">
        <v>1.8605</v>
      </c>
      <c r="AB164" s="149">
        <v>7.85E-2</v>
      </c>
      <c r="AC164" s="149">
        <v>0.14219999999999999</v>
      </c>
      <c r="AD164" s="149">
        <v>2.8500000000000001E-2</v>
      </c>
      <c r="AE164" s="149">
        <v>4.8000000000000001E-2</v>
      </c>
      <c r="AF164" s="149">
        <v>4.7699999999999999E-2</v>
      </c>
      <c r="AG164" s="149">
        <v>4.7100000000000003E-2</v>
      </c>
      <c r="AH164" s="149">
        <v>1.32E-2</v>
      </c>
      <c r="AI164" s="149">
        <v>0</v>
      </c>
      <c r="AJ164" s="149">
        <v>0.82330000000000003</v>
      </c>
      <c r="AK164" s="149">
        <v>0.96919999999999995</v>
      </c>
      <c r="AL164" s="149">
        <v>0.22509999999999999</v>
      </c>
      <c r="AM164" s="149">
        <v>2.9600000000000001E-2</v>
      </c>
      <c r="AN164" s="149">
        <v>4.1000000000000003E-3</v>
      </c>
      <c r="AO164" s="149">
        <v>0.1963</v>
      </c>
      <c r="AP164" s="149">
        <v>0.27329999999999999</v>
      </c>
      <c r="AQ164" s="150">
        <f t="shared" si="32"/>
        <v>5.7279000000000009</v>
      </c>
      <c r="AR164" s="150">
        <f t="shared" si="33"/>
        <v>7.0113000000000003</v>
      </c>
      <c r="AS164" s="163">
        <f t="shared" si="34"/>
        <v>3.4414000000000002</v>
      </c>
      <c r="AT164" s="151">
        <v>0.14319999999999999</v>
      </c>
      <c r="AU164" s="152">
        <f t="shared" si="30"/>
        <v>5.8711000000000011</v>
      </c>
      <c r="AV164" s="131"/>
      <c r="AW164" s="153">
        <v>0.17530000000000001</v>
      </c>
      <c r="AX164" s="152">
        <f t="shared" si="45"/>
        <v>7.1866000000000003</v>
      </c>
      <c r="AY164" s="131"/>
      <c r="AZ164" s="164">
        <f t="shared" si="43"/>
        <v>8.5999999999999993E-2</v>
      </c>
      <c r="BA164" s="165">
        <f t="shared" si="42"/>
        <v>3.5274000000000001</v>
      </c>
      <c r="BB164" s="131"/>
      <c r="BC164" s="155">
        <f t="shared" si="35"/>
        <v>62835.86</v>
      </c>
      <c r="BD164" s="155">
        <f t="shared" si="36"/>
        <v>754030.32000000007</v>
      </c>
      <c r="BE164" s="156"/>
      <c r="BF164" s="157">
        <v>4.7514000000000003</v>
      </c>
      <c r="BG164" s="157">
        <v>5.7394999999999996</v>
      </c>
      <c r="BH164" s="156"/>
      <c r="BI164" s="158">
        <f t="shared" si="37"/>
        <v>1.2356568590310226</v>
      </c>
      <c r="BJ164" s="158">
        <f t="shared" si="38"/>
        <v>1.2521299764787874</v>
      </c>
      <c r="BK164" s="156">
        <v>8.7900000000000006E-2</v>
      </c>
      <c r="BL164" s="161">
        <f t="shared" si="44"/>
        <v>1.9000000000000128E-3</v>
      </c>
      <c r="BM164" s="103">
        <f t="shared" si="39"/>
        <v>16635.660749999999</v>
      </c>
      <c r="BN164" s="103">
        <f t="shared" si="40"/>
        <v>3623.0958000000001</v>
      </c>
      <c r="BO164" s="103">
        <f t="shared" si="41"/>
        <v>20258.756549999998</v>
      </c>
    </row>
    <row r="165" spans="1:67" ht="21" x14ac:dyDescent="0.35">
      <c r="A165" s="142">
        <f>[1]ХАРАКТЕРИСТИКА!A12</f>
        <v>1</v>
      </c>
      <c r="B165" s="142">
        <v>159</v>
      </c>
      <c r="C165" s="143" t="s">
        <v>482</v>
      </c>
      <c r="D165" s="144">
        <v>9</v>
      </c>
      <c r="E165" s="144">
        <v>2</v>
      </c>
      <c r="F165" s="145" t="s">
        <v>483</v>
      </c>
      <c r="G165" s="145" t="s">
        <v>97</v>
      </c>
      <c r="H165" s="146">
        <f t="shared" si="31"/>
        <v>3812.07</v>
      </c>
      <c r="I165" s="131"/>
      <c r="J165" s="147">
        <v>394.69999999999982</v>
      </c>
      <c r="K165" s="147">
        <v>3417.3700000000003</v>
      </c>
      <c r="L165" s="148">
        <v>0</v>
      </c>
      <c r="M165" s="147"/>
      <c r="N165" s="103"/>
      <c r="O165" s="149">
        <v>0.1759</v>
      </c>
      <c r="P165" s="149">
        <v>0.18640000000000001</v>
      </c>
      <c r="Q165" s="149">
        <v>0.1915</v>
      </c>
      <c r="R165" s="149">
        <v>0.04</v>
      </c>
      <c r="S165" s="149">
        <v>8.6999999999999994E-3</v>
      </c>
      <c r="T165" s="149">
        <v>9.9299999999999999E-2</v>
      </c>
      <c r="U165" s="149">
        <v>4.8099999999999997E-2</v>
      </c>
      <c r="V165" s="149">
        <v>0.3458</v>
      </c>
      <c r="W165" s="149">
        <v>1.7336</v>
      </c>
      <c r="X165" s="149">
        <v>0</v>
      </c>
      <c r="Y165" s="149">
        <v>9.0899999999999995E-2</v>
      </c>
      <c r="Z165" s="149">
        <v>0</v>
      </c>
      <c r="AA165" s="149">
        <v>1.6979</v>
      </c>
      <c r="AB165" s="149">
        <v>0.1123</v>
      </c>
      <c r="AC165" s="149">
        <v>0.24479999999999999</v>
      </c>
      <c r="AD165" s="149">
        <v>1.8100000000000002E-2</v>
      </c>
      <c r="AE165" s="149">
        <v>2.9000000000000001E-2</v>
      </c>
      <c r="AF165" s="149">
        <v>1.89E-2</v>
      </c>
      <c r="AG165" s="149">
        <v>2.7799999999999998E-2</v>
      </c>
      <c r="AH165" s="149">
        <v>7.4999999999999997E-3</v>
      </c>
      <c r="AI165" s="149">
        <v>0</v>
      </c>
      <c r="AJ165" s="149">
        <v>0.58799999999999997</v>
      </c>
      <c r="AK165" s="149">
        <v>0.86509999999999998</v>
      </c>
      <c r="AL165" s="149">
        <v>0.18379999999999999</v>
      </c>
      <c r="AM165" s="149">
        <v>2.6499999999999999E-2</v>
      </c>
      <c r="AN165" s="149">
        <v>3.7000000000000002E-3</v>
      </c>
      <c r="AO165" s="149">
        <v>9.1899999999999996E-2</v>
      </c>
      <c r="AP165" s="149">
        <v>0.33339999999999997</v>
      </c>
      <c r="AQ165" s="150">
        <f t="shared" si="32"/>
        <v>5.1018999999999997</v>
      </c>
      <c r="AR165" s="150">
        <f t="shared" si="33"/>
        <v>7.1688999999999998</v>
      </c>
      <c r="AS165" s="150">
        <f t="shared" si="34"/>
        <v>3.3730999999999995</v>
      </c>
      <c r="AT165" s="151">
        <v>0.1275</v>
      </c>
      <c r="AU165" s="152">
        <f t="shared" si="30"/>
        <v>5.2294</v>
      </c>
      <c r="AV165" s="131"/>
      <c r="AW165" s="153">
        <v>0.1792</v>
      </c>
      <c r="AX165" s="152">
        <f t="shared" si="45"/>
        <v>7.3480999999999996</v>
      </c>
      <c r="AY165" s="131"/>
      <c r="AZ165" s="151">
        <f t="shared" si="43"/>
        <v>8.43E-2</v>
      </c>
      <c r="BA165" s="160">
        <f t="shared" si="42"/>
        <v>3.4573999999999994</v>
      </c>
      <c r="BB165" s="131"/>
      <c r="BC165" s="155">
        <f t="shared" si="35"/>
        <v>27175.22</v>
      </c>
      <c r="BD165" s="155">
        <f t="shared" si="36"/>
        <v>326102.64</v>
      </c>
      <c r="BE165" s="156"/>
      <c r="BF165" s="157">
        <v>4.3253000000000004</v>
      </c>
      <c r="BG165" s="157">
        <v>5.8689</v>
      </c>
      <c r="BH165" s="156"/>
      <c r="BI165" s="158">
        <f t="shared" si="37"/>
        <v>1.2090259635169813</v>
      </c>
      <c r="BJ165" s="158">
        <f t="shared" si="38"/>
        <v>1.2520404164323808</v>
      </c>
      <c r="BK165" s="156">
        <v>8.43E-2</v>
      </c>
      <c r="BL165" s="161">
        <f t="shared" si="44"/>
        <v>0</v>
      </c>
      <c r="BM165" s="103">
        <f t="shared" si="39"/>
        <v>6472.513653</v>
      </c>
      <c r="BN165" s="103">
        <f t="shared" si="40"/>
        <v>1747.4528880000003</v>
      </c>
      <c r="BO165" s="103">
        <f t="shared" si="41"/>
        <v>8219.9665409999998</v>
      </c>
    </row>
    <row r="166" spans="1:67" ht="21" x14ac:dyDescent="0.35">
      <c r="A166" s="142">
        <f>[1]ХАРАКТЕРИСТИКА!A13</f>
        <v>2</v>
      </c>
      <c r="B166" s="142">
        <v>160</v>
      </c>
      <c r="C166" s="143" t="s">
        <v>484</v>
      </c>
      <c r="D166" s="144">
        <v>9</v>
      </c>
      <c r="E166" s="144">
        <v>4</v>
      </c>
      <c r="F166" s="145" t="s">
        <v>485</v>
      </c>
      <c r="G166" s="145" t="s">
        <v>97</v>
      </c>
      <c r="H166" s="146">
        <f t="shared" si="31"/>
        <v>7589.7</v>
      </c>
      <c r="I166" s="131"/>
      <c r="J166" s="147">
        <v>786.04</v>
      </c>
      <c r="K166" s="147">
        <v>6803.66</v>
      </c>
      <c r="L166" s="148">
        <v>0</v>
      </c>
      <c r="M166" s="147"/>
      <c r="N166" s="103"/>
      <c r="O166" s="149">
        <v>0.1956</v>
      </c>
      <c r="P166" s="149">
        <v>0.16600000000000001</v>
      </c>
      <c r="Q166" s="149">
        <v>0.2039</v>
      </c>
      <c r="R166" s="149">
        <v>4.2999999999999997E-2</v>
      </c>
      <c r="S166" s="149">
        <v>8.6999999999999994E-3</v>
      </c>
      <c r="T166" s="149">
        <v>0.13719999999999999</v>
      </c>
      <c r="U166" s="149">
        <v>4.8099999999999997E-2</v>
      </c>
      <c r="V166" s="149">
        <v>0.3458</v>
      </c>
      <c r="W166" s="149">
        <v>1.6023000000000001</v>
      </c>
      <c r="X166" s="149">
        <v>2.1399999999999999E-2</v>
      </c>
      <c r="Y166" s="149">
        <v>0.09</v>
      </c>
      <c r="Z166" s="149">
        <v>0</v>
      </c>
      <c r="AA166" s="149">
        <v>1.8322000000000001</v>
      </c>
      <c r="AB166" s="149">
        <v>0.129</v>
      </c>
      <c r="AC166" s="149">
        <v>0.21959999999999999</v>
      </c>
      <c r="AD166" s="149">
        <v>3.2000000000000001E-2</v>
      </c>
      <c r="AE166" s="149">
        <v>5.0700000000000002E-2</v>
      </c>
      <c r="AF166" s="149">
        <v>1.9E-2</v>
      </c>
      <c r="AG166" s="149">
        <v>4.6199999999999998E-2</v>
      </c>
      <c r="AH166" s="149">
        <v>8.2000000000000007E-3</v>
      </c>
      <c r="AI166" s="149">
        <v>0</v>
      </c>
      <c r="AJ166" s="149">
        <v>0.72670000000000001</v>
      </c>
      <c r="AK166" s="149">
        <v>0.7056</v>
      </c>
      <c r="AL166" s="149">
        <v>0.1646</v>
      </c>
      <c r="AM166" s="149">
        <v>2.5700000000000001E-2</v>
      </c>
      <c r="AN166" s="149">
        <v>3.5999999999999999E-3</v>
      </c>
      <c r="AO166" s="149">
        <v>0.22389999999999999</v>
      </c>
      <c r="AP166" s="149">
        <v>0.30549999999999999</v>
      </c>
      <c r="AQ166" s="150">
        <f t="shared" si="32"/>
        <v>5.4466999999999999</v>
      </c>
      <c r="AR166" s="150">
        <f t="shared" si="33"/>
        <v>7.3544999999999998</v>
      </c>
      <c r="AS166" s="163">
        <f t="shared" si="34"/>
        <v>3.6044999999999998</v>
      </c>
      <c r="AT166" s="151">
        <v>0.13619999999999999</v>
      </c>
      <c r="AU166" s="152">
        <f t="shared" si="30"/>
        <v>5.5828999999999995</v>
      </c>
      <c r="AV166" s="131"/>
      <c r="AW166" s="153">
        <v>0.18390000000000001</v>
      </c>
      <c r="AX166" s="152">
        <f t="shared" si="45"/>
        <v>7.5384000000000002</v>
      </c>
      <c r="AY166" s="131"/>
      <c r="AZ166" s="164">
        <f t="shared" si="43"/>
        <v>9.01E-2</v>
      </c>
      <c r="BA166" s="165">
        <f t="shared" si="42"/>
        <v>3.6945999999999999</v>
      </c>
      <c r="BB166" s="131"/>
      <c r="BC166" s="155">
        <f t="shared" si="35"/>
        <v>55677.09</v>
      </c>
      <c r="BD166" s="155">
        <f t="shared" si="36"/>
        <v>668125.07999999996</v>
      </c>
      <c r="BE166" s="156"/>
      <c r="BF166" s="157">
        <v>4.5172999999999996</v>
      </c>
      <c r="BG166" s="157">
        <v>6.0210999999999997</v>
      </c>
      <c r="BH166" s="156"/>
      <c r="BI166" s="158">
        <f t="shared" si="37"/>
        <v>1.2358931219976534</v>
      </c>
      <c r="BJ166" s="158">
        <f t="shared" si="38"/>
        <v>1.2519971433791168</v>
      </c>
      <c r="BK166" s="156">
        <v>9.06E-2</v>
      </c>
      <c r="BL166" s="161">
        <f t="shared" si="44"/>
        <v>5.0000000000000044E-4</v>
      </c>
      <c r="BM166" s="103">
        <f t="shared" si="39"/>
        <v>13905.84834</v>
      </c>
      <c r="BN166" s="103">
        <f t="shared" si="40"/>
        <v>3830.5215900000012</v>
      </c>
      <c r="BO166" s="103">
        <f t="shared" si="41"/>
        <v>17736.369930000001</v>
      </c>
    </row>
    <row r="167" spans="1:67" ht="21" x14ac:dyDescent="0.35">
      <c r="A167" s="142">
        <f>[1]ХАРАКТЕРИСТИКА!A14</f>
        <v>3</v>
      </c>
      <c r="B167" s="142">
        <v>161</v>
      </c>
      <c r="C167" s="143" t="s">
        <v>486</v>
      </c>
      <c r="D167" s="144">
        <v>9</v>
      </c>
      <c r="E167" s="144">
        <v>2</v>
      </c>
      <c r="F167" s="145" t="s">
        <v>487</v>
      </c>
      <c r="G167" s="145" t="s">
        <v>97</v>
      </c>
      <c r="H167" s="146">
        <f t="shared" si="31"/>
        <v>3771.72</v>
      </c>
      <c r="I167" s="131"/>
      <c r="J167" s="147">
        <v>339.7600000000001</v>
      </c>
      <c r="K167" s="147">
        <v>3371.8599999999997</v>
      </c>
      <c r="L167" s="148">
        <v>60.1</v>
      </c>
      <c r="M167" s="147"/>
      <c r="N167" s="103"/>
      <c r="O167" s="149">
        <v>0.17760000000000001</v>
      </c>
      <c r="P167" s="149">
        <v>0.16700000000000001</v>
      </c>
      <c r="Q167" s="149">
        <v>0.19170000000000001</v>
      </c>
      <c r="R167" s="149">
        <v>4.6600000000000003E-2</v>
      </c>
      <c r="S167" s="149">
        <v>8.8000000000000005E-3</v>
      </c>
      <c r="T167" s="149">
        <v>0.1004</v>
      </c>
      <c r="U167" s="149">
        <v>4.8099999999999997E-2</v>
      </c>
      <c r="V167" s="149">
        <v>0.3458</v>
      </c>
      <c r="W167" s="149">
        <v>1.7569999999999999</v>
      </c>
      <c r="X167" s="149">
        <v>0</v>
      </c>
      <c r="Y167" s="149">
        <v>9.1899999999999996E-2</v>
      </c>
      <c r="Z167" s="149">
        <v>0</v>
      </c>
      <c r="AA167" s="149">
        <v>1.9634</v>
      </c>
      <c r="AB167" s="149">
        <v>0.1133</v>
      </c>
      <c r="AC167" s="149">
        <v>0.221</v>
      </c>
      <c r="AD167" s="149">
        <v>1.8100000000000002E-2</v>
      </c>
      <c r="AE167" s="149">
        <v>7.6700000000000004E-2</v>
      </c>
      <c r="AF167" s="149">
        <v>1.9099999999999999E-2</v>
      </c>
      <c r="AG167" s="149">
        <v>2.81E-2</v>
      </c>
      <c r="AH167" s="149">
        <v>7.4999999999999997E-3</v>
      </c>
      <c r="AI167" s="149">
        <v>0</v>
      </c>
      <c r="AJ167" s="149">
        <v>0.3634</v>
      </c>
      <c r="AK167" s="149">
        <v>0.89910000000000001</v>
      </c>
      <c r="AL167" s="149">
        <v>0.19789999999999999</v>
      </c>
      <c r="AM167" s="149">
        <v>2.6200000000000001E-2</v>
      </c>
      <c r="AN167" s="149">
        <v>3.5999999999999999E-3</v>
      </c>
      <c r="AO167" s="149">
        <v>0.10580000000000001</v>
      </c>
      <c r="AP167" s="149">
        <v>0.13930000000000001</v>
      </c>
      <c r="AQ167" s="150">
        <f t="shared" si="32"/>
        <v>5.2210999999999999</v>
      </c>
      <c r="AR167" s="150">
        <f t="shared" si="33"/>
        <v>7.1173999999999999</v>
      </c>
      <c r="AS167" s="150">
        <f t="shared" si="34"/>
        <v>3.6549</v>
      </c>
      <c r="AT167" s="151">
        <v>0.1305</v>
      </c>
      <c r="AU167" s="152">
        <f t="shared" si="30"/>
        <v>5.3515999999999995</v>
      </c>
      <c r="AV167" s="131"/>
      <c r="AW167" s="153">
        <v>0.1779</v>
      </c>
      <c r="AX167" s="152">
        <f t="shared" si="45"/>
        <v>7.2953000000000001</v>
      </c>
      <c r="AY167" s="131"/>
      <c r="AZ167" s="151">
        <f t="shared" si="43"/>
        <v>9.1399999999999995E-2</v>
      </c>
      <c r="BA167" s="160">
        <f t="shared" si="42"/>
        <v>3.7463000000000002</v>
      </c>
      <c r="BB167" s="131"/>
      <c r="BC167" s="155">
        <f t="shared" si="35"/>
        <v>26642.14</v>
      </c>
      <c r="BD167" s="155">
        <f t="shared" si="36"/>
        <v>319705.68</v>
      </c>
      <c r="BE167" s="156"/>
      <c r="BF167" s="157">
        <v>4.2746000000000004</v>
      </c>
      <c r="BG167" s="157">
        <v>5.8864000000000001</v>
      </c>
      <c r="BH167" s="156"/>
      <c r="BI167" s="158">
        <f t="shared" si="37"/>
        <v>1.2519533991484582</v>
      </c>
      <c r="BJ167" s="158">
        <f t="shared" si="38"/>
        <v>1.2393483283500952</v>
      </c>
      <c r="BK167" s="156">
        <v>9.1399999999999995E-2</v>
      </c>
      <c r="BL167" s="161">
        <f t="shared" si="44"/>
        <v>0</v>
      </c>
      <c r="BM167" s="103">
        <f t="shared" si="39"/>
        <v>7405.3950479999994</v>
      </c>
      <c r="BN167" s="103">
        <f t="shared" si="40"/>
        <v>1824.7581359999999</v>
      </c>
      <c r="BO167" s="103">
        <f t="shared" si="41"/>
        <v>9230.1531839999989</v>
      </c>
    </row>
    <row r="168" spans="1:67" ht="21" x14ac:dyDescent="0.35">
      <c r="A168" s="142">
        <f>[1]ХАРАКТЕРИСТИКА!A15</f>
        <v>4</v>
      </c>
      <c r="B168" s="142">
        <v>162</v>
      </c>
      <c r="C168" s="143" t="s">
        <v>488</v>
      </c>
      <c r="D168" s="144">
        <v>9</v>
      </c>
      <c r="E168" s="144">
        <v>4</v>
      </c>
      <c r="F168" s="145" t="s">
        <v>489</v>
      </c>
      <c r="G168" s="145" t="s">
        <v>97</v>
      </c>
      <c r="H168" s="146">
        <f t="shared" si="31"/>
        <v>7550.74</v>
      </c>
      <c r="I168" s="131"/>
      <c r="J168" s="147">
        <v>789.81999999999971</v>
      </c>
      <c r="K168" s="147">
        <v>6760.92</v>
      </c>
      <c r="L168" s="148">
        <v>0</v>
      </c>
      <c r="M168" s="147"/>
      <c r="N168" s="103"/>
      <c r="O168" s="149">
        <v>0.17649999999999999</v>
      </c>
      <c r="P168" s="149">
        <v>0.18590000000000001</v>
      </c>
      <c r="Q168" s="149">
        <v>0.19850000000000001</v>
      </c>
      <c r="R168" s="149">
        <v>4.2999999999999997E-2</v>
      </c>
      <c r="S168" s="149">
        <v>8.6999999999999994E-3</v>
      </c>
      <c r="T168" s="149">
        <v>0.12939999999999999</v>
      </c>
      <c r="U168" s="149">
        <v>4.8099999999999997E-2</v>
      </c>
      <c r="V168" s="149">
        <v>0.3458</v>
      </c>
      <c r="W168" s="149">
        <v>1.7524999999999999</v>
      </c>
      <c r="X168" s="149">
        <v>0</v>
      </c>
      <c r="Y168" s="149">
        <v>9.1800000000000007E-2</v>
      </c>
      <c r="Z168" s="149">
        <v>0</v>
      </c>
      <c r="AA168" s="149">
        <v>1.9569999999999999</v>
      </c>
      <c r="AB168" s="149">
        <v>0.1123</v>
      </c>
      <c r="AC168" s="149">
        <v>0.24329999999999999</v>
      </c>
      <c r="AD168" s="149">
        <v>3.1699999999999999E-2</v>
      </c>
      <c r="AE168" s="149">
        <v>5.0299999999999997E-2</v>
      </c>
      <c r="AF168" s="149">
        <v>1.9099999999999999E-2</v>
      </c>
      <c r="AG168" s="149">
        <v>4.1799999999999997E-2</v>
      </c>
      <c r="AH168" s="149">
        <v>7.4000000000000003E-3</v>
      </c>
      <c r="AI168" s="149">
        <v>0</v>
      </c>
      <c r="AJ168" s="149">
        <v>0.4269</v>
      </c>
      <c r="AK168" s="149">
        <v>0.89659999999999995</v>
      </c>
      <c r="AL168" s="149">
        <v>0.14910000000000001</v>
      </c>
      <c r="AM168" s="149">
        <v>2.63E-2</v>
      </c>
      <c r="AN168" s="149">
        <v>3.7000000000000002E-3</v>
      </c>
      <c r="AO168" s="149">
        <v>5.91E-2</v>
      </c>
      <c r="AP168" s="149">
        <v>0.26419999999999999</v>
      </c>
      <c r="AQ168" s="150">
        <f t="shared" si="32"/>
        <v>5.2523</v>
      </c>
      <c r="AR168" s="150">
        <f t="shared" si="33"/>
        <v>7.2690000000000001</v>
      </c>
      <c r="AS168" s="150">
        <f t="shared" si="34"/>
        <v>3.7205999999999992</v>
      </c>
      <c r="AT168" s="151">
        <v>0.1313</v>
      </c>
      <c r="AU168" s="152">
        <f t="shared" si="30"/>
        <v>5.3836000000000004</v>
      </c>
      <c r="AV168" s="131"/>
      <c r="AW168" s="153">
        <v>0.1817</v>
      </c>
      <c r="AX168" s="152">
        <f t="shared" si="45"/>
        <v>7.4507000000000003</v>
      </c>
      <c r="AY168" s="131"/>
      <c r="AZ168" s="151">
        <f t="shared" si="43"/>
        <v>9.2999999999999999E-2</v>
      </c>
      <c r="BA168" s="160">
        <f t="shared" si="42"/>
        <v>3.8135999999999992</v>
      </c>
      <c r="BB168" s="131"/>
      <c r="BC168" s="155">
        <f t="shared" si="35"/>
        <v>54625.66</v>
      </c>
      <c r="BD168" s="155">
        <f t="shared" si="36"/>
        <v>655507.92000000004</v>
      </c>
      <c r="BE168" s="156"/>
      <c r="BF168" s="157">
        <v>4.3000999999999996</v>
      </c>
      <c r="BG168" s="157">
        <v>5.9915000000000003</v>
      </c>
      <c r="BH168" s="156"/>
      <c r="BI168" s="158">
        <f t="shared" si="37"/>
        <v>1.2519708843980375</v>
      </c>
      <c r="BJ168" s="158">
        <f t="shared" si="38"/>
        <v>1.2435450221146624</v>
      </c>
      <c r="BK168" s="156">
        <v>9.2999999999999999E-2</v>
      </c>
      <c r="BL168" s="161">
        <f t="shared" si="44"/>
        <v>0</v>
      </c>
      <c r="BM168" s="103">
        <f t="shared" si="39"/>
        <v>14776.798179999998</v>
      </c>
      <c r="BN168" s="103">
        <f t="shared" si="40"/>
        <v>3819.9193660000001</v>
      </c>
      <c r="BO168" s="103">
        <f t="shared" si="41"/>
        <v>18596.717546</v>
      </c>
    </row>
    <row r="169" spans="1:67" ht="21" x14ac:dyDescent="0.35">
      <c r="A169" s="142">
        <f>[1]ХАРАКТЕРИСТИКА!A17</f>
        <v>6</v>
      </c>
      <c r="B169" s="142">
        <v>163</v>
      </c>
      <c r="C169" s="143" t="s">
        <v>490</v>
      </c>
      <c r="D169" s="144">
        <v>9</v>
      </c>
      <c r="E169" s="144">
        <v>3</v>
      </c>
      <c r="F169" s="145" t="s">
        <v>491</v>
      </c>
      <c r="G169" s="145" t="s">
        <v>171</v>
      </c>
      <c r="H169" s="146">
        <f t="shared" si="31"/>
        <v>5683.3</v>
      </c>
      <c r="I169" s="131"/>
      <c r="J169" s="147">
        <v>171.06999999999971</v>
      </c>
      <c r="K169" s="147">
        <v>5082.2300000000005</v>
      </c>
      <c r="L169" s="148">
        <v>430</v>
      </c>
      <c r="M169" s="147"/>
      <c r="N169" s="103"/>
      <c r="O169" s="149">
        <v>0.17430000000000001</v>
      </c>
      <c r="P169" s="149">
        <v>0.16520000000000001</v>
      </c>
      <c r="Q169" s="149">
        <v>0.185</v>
      </c>
      <c r="R169" s="149">
        <v>4.9200000000000001E-2</v>
      </c>
      <c r="S169" s="149">
        <v>8.6999999999999994E-3</v>
      </c>
      <c r="T169" s="149">
        <v>0.113</v>
      </c>
      <c r="U169" s="149">
        <v>4.8099999999999997E-2</v>
      </c>
      <c r="V169" s="149">
        <v>0.3458</v>
      </c>
      <c r="W169" s="149">
        <v>1.7484999999999999</v>
      </c>
      <c r="X169" s="149">
        <v>0</v>
      </c>
      <c r="Y169" s="149">
        <v>9.1399999999999995E-2</v>
      </c>
      <c r="Z169" s="149">
        <v>0</v>
      </c>
      <c r="AA169" s="149">
        <v>1.3322000000000001</v>
      </c>
      <c r="AB169" s="149">
        <v>0.1105</v>
      </c>
      <c r="AC169" s="149">
        <v>0.21859999999999999</v>
      </c>
      <c r="AD169" s="149">
        <v>3.0599999999999999E-2</v>
      </c>
      <c r="AE169" s="149">
        <v>7.2700000000000001E-2</v>
      </c>
      <c r="AF169" s="149">
        <v>1.9E-2</v>
      </c>
      <c r="AG169" s="149">
        <v>3.4700000000000002E-2</v>
      </c>
      <c r="AH169" s="149">
        <v>7.3000000000000001E-3</v>
      </c>
      <c r="AI169" s="149">
        <v>0</v>
      </c>
      <c r="AJ169" s="149">
        <v>0.58899999999999997</v>
      </c>
      <c r="AK169" s="149">
        <v>1.0086999999999999</v>
      </c>
      <c r="AL169" s="149">
        <v>0.13450000000000001</v>
      </c>
      <c r="AM169" s="149">
        <v>2.5999999999999999E-2</v>
      </c>
      <c r="AN169" s="149">
        <v>3.5999999999999999E-3</v>
      </c>
      <c r="AO169" s="149">
        <v>7.4399999999999994E-2</v>
      </c>
      <c r="AP169" s="149">
        <v>0.24660000000000001</v>
      </c>
      <c r="AQ169" s="150">
        <f t="shared" si="32"/>
        <v>4.8424999999999994</v>
      </c>
      <c r="AR169" s="150">
        <f t="shared" si="33"/>
        <v>6.8375999999999992</v>
      </c>
      <c r="AS169" s="150">
        <f t="shared" si="34"/>
        <v>3.0359000000000003</v>
      </c>
      <c r="AT169" s="151">
        <v>0.1211</v>
      </c>
      <c r="AU169" s="152">
        <f t="shared" si="30"/>
        <v>4.9635999999999996</v>
      </c>
      <c r="AV169" s="131"/>
      <c r="AW169" s="153">
        <v>0.1709</v>
      </c>
      <c r="AX169" s="152">
        <f t="shared" si="45"/>
        <v>7.0084999999999988</v>
      </c>
      <c r="AY169" s="131"/>
      <c r="AZ169" s="151">
        <f t="shared" si="43"/>
        <v>7.5899999999999995E-2</v>
      </c>
      <c r="BA169" s="160">
        <f t="shared" si="42"/>
        <v>3.1118000000000001</v>
      </c>
      <c r="BB169" s="131"/>
      <c r="BC169" s="155">
        <f t="shared" si="35"/>
        <v>37806.01</v>
      </c>
      <c r="BD169" s="155">
        <f t="shared" si="36"/>
        <v>453672.12</v>
      </c>
      <c r="BE169" s="156"/>
      <c r="BF169" s="157">
        <v>4.3149999999999995</v>
      </c>
      <c r="BG169" s="157">
        <v>5.5979000000000001</v>
      </c>
      <c r="BH169" s="156"/>
      <c r="BI169" s="158">
        <f t="shared" si="37"/>
        <v>1.1503128621089225</v>
      </c>
      <c r="BJ169" s="158">
        <f t="shared" si="38"/>
        <v>1.2519873524000069</v>
      </c>
      <c r="BK169" s="156">
        <v>7.5899999999999995E-2</v>
      </c>
      <c r="BL169" s="161">
        <f t="shared" si="44"/>
        <v>0</v>
      </c>
      <c r="BM169" s="103">
        <f t="shared" si="39"/>
        <v>7571.2922600000002</v>
      </c>
      <c r="BN169" s="103">
        <f t="shared" si="40"/>
        <v>2804.1402200000002</v>
      </c>
      <c r="BO169" s="103">
        <f t="shared" si="41"/>
        <v>10375.432479999999</v>
      </c>
    </row>
    <row r="170" spans="1:67" ht="21" x14ac:dyDescent="0.35">
      <c r="A170" s="142">
        <f>[1]ХАРАКТЕРИСТИКА!A18</f>
        <v>7</v>
      </c>
      <c r="B170" s="142">
        <v>164</v>
      </c>
      <c r="C170" s="143" t="s">
        <v>492</v>
      </c>
      <c r="D170" s="144">
        <v>9</v>
      </c>
      <c r="E170" s="144">
        <v>2</v>
      </c>
      <c r="F170" s="145" t="s">
        <v>493</v>
      </c>
      <c r="G170" s="145" t="s">
        <v>97</v>
      </c>
      <c r="H170" s="146">
        <f t="shared" si="31"/>
        <v>4219.3999999999996</v>
      </c>
      <c r="I170" s="131"/>
      <c r="J170" s="147">
        <v>466.40000000000009</v>
      </c>
      <c r="K170" s="147">
        <v>3752.9999999999995</v>
      </c>
      <c r="L170" s="148">
        <v>0</v>
      </c>
      <c r="M170" s="147"/>
      <c r="N170" s="103"/>
      <c r="O170" s="149">
        <v>0.16239999999999999</v>
      </c>
      <c r="P170" s="149">
        <v>0.14929999999999999</v>
      </c>
      <c r="Q170" s="149">
        <v>0.16789999999999999</v>
      </c>
      <c r="R170" s="149">
        <v>4.3099999999999999E-2</v>
      </c>
      <c r="S170" s="149">
        <v>7.7999999999999996E-3</v>
      </c>
      <c r="T170" s="149">
        <v>9.35E-2</v>
      </c>
      <c r="U170" s="149">
        <v>4.8099999999999997E-2</v>
      </c>
      <c r="V170" s="149">
        <v>0.3458</v>
      </c>
      <c r="W170" s="149">
        <v>1.5785</v>
      </c>
      <c r="X170" s="149">
        <v>0</v>
      </c>
      <c r="Y170" s="149">
        <v>8.2100000000000006E-2</v>
      </c>
      <c r="Z170" s="149">
        <v>0</v>
      </c>
      <c r="AA170" s="149">
        <v>1.5329999999999999</v>
      </c>
      <c r="AB170" s="149">
        <v>0.10349999999999999</v>
      </c>
      <c r="AC170" s="149">
        <v>0.19750000000000001</v>
      </c>
      <c r="AD170" s="149">
        <v>1.77E-2</v>
      </c>
      <c r="AE170" s="149">
        <v>5.4300000000000001E-2</v>
      </c>
      <c r="AF170" s="149">
        <v>1.7100000000000001E-2</v>
      </c>
      <c r="AG170" s="149">
        <v>2.7199999999999998E-2</v>
      </c>
      <c r="AH170" s="149">
        <v>8.0000000000000002E-3</v>
      </c>
      <c r="AI170" s="149">
        <v>0</v>
      </c>
      <c r="AJ170" s="149">
        <v>0.85419999999999996</v>
      </c>
      <c r="AK170" s="149">
        <v>0.8135</v>
      </c>
      <c r="AL170" s="149">
        <v>0.1517</v>
      </c>
      <c r="AM170" s="149">
        <v>2.9100000000000001E-2</v>
      </c>
      <c r="AN170" s="149">
        <v>4.1000000000000003E-3</v>
      </c>
      <c r="AO170" s="149">
        <v>0.1241</v>
      </c>
      <c r="AP170" s="149">
        <v>0.33850000000000002</v>
      </c>
      <c r="AQ170" s="150">
        <f t="shared" si="32"/>
        <v>5.035000000000001</v>
      </c>
      <c r="AR170" s="150">
        <f t="shared" si="33"/>
        <v>6.9520000000000008</v>
      </c>
      <c r="AS170" s="150">
        <f t="shared" si="34"/>
        <v>3.0915000000000008</v>
      </c>
      <c r="AT170" s="151">
        <v>0.12590000000000001</v>
      </c>
      <c r="AU170" s="152">
        <f t="shared" si="30"/>
        <v>5.1609000000000007</v>
      </c>
      <c r="AV170" s="131"/>
      <c r="AW170" s="153">
        <v>0.17380000000000001</v>
      </c>
      <c r="AX170" s="152">
        <f t="shared" si="45"/>
        <v>7.1258000000000008</v>
      </c>
      <c r="AY170" s="131"/>
      <c r="AZ170" s="151">
        <f t="shared" si="43"/>
        <v>7.7299999999999994E-2</v>
      </c>
      <c r="BA170" s="160">
        <f t="shared" si="42"/>
        <v>3.1688000000000009</v>
      </c>
      <c r="BB170" s="131"/>
      <c r="BC170" s="155">
        <f t="shared" si="35"/>
        <v>29150.17</v>
      </c>
      <c r="BD170" s="155">
        <f t="shared" si="36"/>
        <v>349802.04</v>
      </c>
      <c r="BE170" s="156"/>
      <c r="BF170" s="157">
        <v>4.1221000000000005</v>
      </c>
      <c r="BG170" s="157">
        <v>5.8020000000000005</v>
      </c>
      <c r="BH170" s="156"/>
      <c r="BI170" s="158">
        <f t="shared" si="37"/>
        <v>1.2520074719196526</v>
      </c>
      <c r="BJ170" s="158">
        <f t="shared" si="38"/>
        <v>1.2281627025163737</v>
      </c>
      <c r="BK170" s="156">
        <v>7.7299999999999994E-2</v>
      </c>
      <c r="BL170" s="161">
        <f t="shared" si="44"/>
        <v>0</v>
      </c>
      <c r="BM170" s="103">
        <f t="shared" si="39"/>
        <v>6468.3401999999987</v>
      </c>
      <c r="BN170" s="103">
        <f t="shared" si="40"/>
        <v>1794.51082</v>
      </c>
      <c r="BO170" s="103">
        <f t="shared" si="41"/>
        <v>8262.8510199999982</v>
      </c>
    </row>
    <row r="171" spans="1:67" ht="21" x14ac:dyDescent="0.35">
      <c r="A171" s="142">
        <f>[1]ХАРАКТЕРИСТИКА!A19</f>
        <v>8</v>
      </c>
      <c r="B171" s="142">
        <v>165</v>
      </c>
      <c r="C171" s="143" t="s">
        <v>494</v>
      </c>
      <c r="D171" s="144">
        <v>9</v>
      </c>
      <c r="E171" s="144">
        <v>3</v>
      </c>
      <c r="F171" s="145" t="s">
        <v>495</v>
      </c>
      <c r="G171" s="145" t="s">
        <v>97</v>
      </c>
      <c r="H171" s="146">
        <f t="shared" si="31"/>
        <v>6161.32</v>
      </c>
      <c r="I171" s="131"/>
      <c r="J171" s="147">
        <v>679.10000000000036</v>
      </c>
      <c r="K171" s="147">
        <v>5482.2199999999993</v>
      </c>
      <c r="L171" s="148">
        <v>0</v>
      </c>
      <c r="M171" s="147"/>
      <c r="N171" s="103"/>
      <c r="O171" s="149">
        <v>0.12189999999999999</v>
      </c>
      <c r="P171" s="149">
        <v>0.15240000000000001</v>
      </c>
      <c r="Q171" s="149">
        <v>0.1817</v>
      </c>
      <c r="R171" s="149">
        <v>4.4699999999999997E-2</v>
      </c>
      <c r="S171" s="149">
        <v>6.1000000000000004E-3</v>
      </c>
      <c r="T171" s="149">
        <v>0.10929999999999999</v>
      </c>
      <c r="U171" s="149">
        <v>4.8099999999999997E-2</v>
      </c>
      <c r="V171" s="149">
        <v>0.3458</v>
      </c>
      <c r="W171" s="149">
        <v>1.6209</v>
      </c>
      <c r="X171" s="149">
        <v>0</v>
      </c>
      <c r="Y171" s="149">
        <v>0.1125</v>
      </c>
      <c r="Z171" s="149">
        <v>0</v>
      </c>
      <c r="AA171" s="149">
        <v>1.5325</v>
      </c>
      <c r="AB171" s="149">
        <v>7.9100000000000004E-2</v>
      </c>
      <c r="AC171" s="149">
        <v>0.2016</v>
      </c>
      <c r="AD171" s="149">
        <v>3.1399999999999997E-2</v>
      </c>
      <c r="AE171" s="149">
        <v>5.9200000000000003E-2</v>
      </c>
      <c r="AF171" s="149">
        <v>1.3299999999999999E-2</v>
      </c>
      <c r="AG171" s="149">
        <v>3.4299999999999997E-2</v>
      </c>
      <c r="AH171" s="149">
        <v>7.6E-3</v>
      </c>
      <c r="AI171" s="149">
        <v>0</v>
      </c>
      <c r="AJ171" s="149">
        <v>0.60260000000000002</v>
      </c>
      <c r="AK171" s="149">
        <v>0.93110000000000004</v>
      </c>
      <c r="AL171" s="149">
        <v>0.2127</v>
      </c>
      <c r="AM171" s="149">
        <v>2.87E-2</v>
      </c>
      <c r="AN171" s="149">
        <v>4.0000000000000001E-3</v>
      </c>
      <c r="AO171" s="149">
        <v>0.32179999999999997</v>
      </c>
      <c r="AP171" s="149">
        <v>0.2465</v>
      </c>
      <c r="AQ171" s="150">
        <f t="shared" si="32"/>
        <v>5.1823999999999986</v>
      </c>
      <c r="AR171" s="150">
        <f t="shared" si="33"/>
        <v>7.0497999999999985</v>
      </c>
      <c r="AS171" s="150">
        <f t="shared" si="34"/>
        <v>3.1142000000000003</v>
      </c>
      <c r="AT171" s="151">
        <v>0.12959999999999999</v>
      </c>
      <c r="AU171" s="152">
        <f t="shared" si="30"/>
        <v>5.3119999999999985</v>
      </c>
      <c r="AV171" s="131"/>
      <c r="AW171" s="153">
        <v>0.1762</v>
      </c>
      <c r="AX171" s="152">
        <f t="shared" si="45"/>
        <v>7.2259999999999982</v>
      </c>
      <c r="AY171" s="131"/>
      <c r="AZ171" s="151">
        <f t="shared" si="43"/>
        <v>7.7899999999999997E-2</v>
      </c>
      <c r="BA171" s="160">
        <f t="shared" si="42"/>
        <v>3.1921000000000004</v>
      </c>
      <c r="BB171" s="131"/>
      <c r="BC171" s="155">
        <f t="shared" si="35"/>
        <v>43221.9</v>
      </c>
      <c r="BD171" s="155">
        <f t="shared" si="36"/>
        <v>518662.80000000005</v>
      </c>
      <c r="BE171" s="156"/>
      <c r="BF171" s="157">
        <v>4.2427000000000001</v>
      </c>
      <c r="BG171" s="157">
        <v>5.8557000000000006</v>
      </c>
      <c r="BH171" s="156"/>
      <c r="BI171" s="158">
        <f t="shared" si="37"/>
        <v>1.2520329035755529</v>
      </c>
      <c r="BJ171" s="158">
        <f t="shared" si="38"/>
        <v>1.2340113052239694</v>
      </c>
      <c r="BK171" s="156">
        <v>7.7899999999999997E-2</v>
      </c>
      <c r="BL171" s="161">
        <f t="shared" si="44"/>
        <v>0</v>
      </c>
      <c r="BM171" s="103">
        <f t="shared" si="39"/>
        <v>9442.2228999999988</v>
      </c>
      <c r="BN171" s="103">
        <f t="shared" si="40"/>
        <v>2627.8029799999995</v>
      </c>
      <c r="BO171" s="103">
        <f t="shared" si="41"/>
        <v>12070.025879999997</v>
      </c>
    </row>
    <row r="172" spans="1:67" ht="21" x14ac:dyDescent="0.35">
      <c r="A172" s="142">
        <f>[1]ХАРАКТЕРИСТИКА!A21</f>
        <v>10</v>
      </c>
      <c r="B172" s="142">
        <v>166</v>
      </c>
      <c r="C172" s="143" t="s">
        <v>496</v>
      </c>
      <c r="D172" s="144">
        <v>9</v>
      </c>
      <c r="E172" s="144">
        <v>3</v>
      </c>
      <c r="F172" s="145" t="s">
        <v>497</v>
      </c>
      <c r="G172" s="145" t="s">
        <v>498</v>
      </c>
      <c r="H172" s="146">
        <f t="shared" si="31"/>
        <v>6432.1</v>
      </c>
      <c r="I172" s="131"/>
      <c r="J172" s="147">
        <v>495.57999999999976</v>
      </c>
      <c r="K172" s="147">
        <v>5730.8200000000006</v>
      </c>
      <c r="L172" s="148">
        <v>205.7</v>
      </c>
      <c r="M172" s="147"/>
      <c r="N172" s="103"/>
      <c r="O172" s="149">
        <v>0.17730000000000001</v>
      </c>
      <c r="P172" s="149">
        <v>0.14599999999999999</v>
      </c>
      <c r="Q172" s="149">
        <v>0.1802</v>
      </c>
      <c r="R172" s="149">
        <v>4.41E-2</v>
      </c>
      <c r="S172" s="149">
        <v>7.7000000000000002E-3</v>
      </c>
      <c r="T172" s="149">
        <v>0.10580000000000001</v>
      </c>
      <c r="U172" s="149">
        <v>4.8099999999999997E-2</v>
      </c>
      <c r="V172" s="149">
        <v>0.3458</v>
      </c>
      <c r="W172" s="149">
        <v>1.5506</v>
      </c>
      <c r="X172" s="149">
        <v>0</v>
      </c>
      <c r="Y172" s="149">
        <v>7.9299999999999995E-2</v>
      </c>
      <c r="Z172" s="149">
        <v>0</v>
      </c>
      <c r="AA172" s="149">
        <v>1.4200999999999999</v>
      </c>
      <c r="AB172" s="149">
        <v>0.11269999999999999</v>
      </c>
      <c r="AC172" s="149">
        <v>0.19320000000000001</v>
      </c>
      <c r="AD172" s="149">
        <v>3.1099999999999999E-2</v>
      </c>
      <c r="AE172" s="149">
        <v>5.6599999999999998E-2</v>
      </c>
      <c r="AF172" s="149">
        <v>1.6799999999999999E-2</v>
      </c>
      <c r="AG172" s="149">
        <v>3.3300000000000003E-2</v>
      </c>
      <c r="AH172" s="149">
        <v>7.4999999999999997E-3</v>
      </c>
      <c r="AI172" s="149">
        <v>0</v>
      </c>
      <c r="AJ172" s="149">
        <v>0.96860000000000002</v>
      </c>
      <c r="AK172" s="149">
        <v>0.82809999999999995</v>
      </c>
      <c r="AL172" s="149">
        <v>0.13869999999999999</v>
      </c>
      <c r="AM172" s="149">
        <v>2.8799999999999999E-2</v>
      </c>
      <c r="AN172" s="149">
        <v>4.0000000000000001E-3</v>
      </c>
      <c r="AO172" s="149">
        <v>0.12640000000000001</v>
      </c>
      <c r="AP172" s="149">
        <v>0.24179999999999999</v>
      </c>
      <c r="AQ172" s="150">
        <f t="shared" si="32"/>
        <v>5.1002000000000001</v>
      </c>
      <c r="AR172" s="150">
        <f t="shared" si="33"/>
        <v>6.8925999999999998</v>
      </c>
      <c r="AS172" s="150">
        <f t="shared" si="34"/>
        <v>3.0383999999999998</v>
      </c>
      <c r="AT172" s="151">
        <v>0.1275</v>
      </c>
      <c r="AU172" s="152">
        <f t="shared" si="30"/>
        <v>5.2277000000000005</v>
      </c>
      <c r="AV172" s="131"/>
      <c r="AW172" s="153">
        <v>0.17230000000000001</v>
      </c>
      <c r="AX172" s="152">
        <f t="shared" si="45"/>
        <v>7.0648999999999997</v>
      </c>
      <c r="AY172" s="131"/>
      <c r="AZ172" s="151">
        <f t="shared" si="43"/>
        <v>7.5999999999999998E-2</v>
      </c>
      <c r="BA172" s="160">
        <f t="shared" si="42"/>
        <v>3.1143999999999998</v>
      </c>
      <c r="BB172" s="131"/>
      <c r="BC172" s="155">
        <f t="shared" si="35"/>
        <v>43719.05</v>
      </c>
      <c r="BD172" s="155">
        <f t="shared" si="36"/>
        <v>524628.60000000009</v>
      </c>
      <c r="BE172" s="156"/>
      <c r="BF172" s="157">
        <v>4.1756000000000002</v>
      </c>
      <c r="BG172" s="157">
        <v>5.7122999999999999</v>
      </c>
      <c r="BH172" s="156"/>
      <c r="BI172" s="158">
        <f t="shared" si="37"/>
        <v>1.2519637896350226</v>
      </c>
      <c r="BJ172" s="158">
        <f t="shared" si="38"/>
        <v>1.2367872835810443</v>
      </c>
      <c r="BK172" s="156">
        <v>7.5999999999999998E-2</v>
      </c>
      <c r="BL172" s="161">
        <f t="shared" si="44"/>
        <v>0</v>
      </c>
      <c r="BM172" s="103">
        <f t="shared" si="39"/>
        <v>9134.2252100000005</v>
      </c>
      <c r="BN172" s="103">
        <f t="shared" si="40"/>
        <v>2902.1635200000001</v>
      </c>
      <c r="BO172" s="103">
        <f t="shared" si="41"/>
        <v>12036.388730000001</v>
      </c>
    </row>
    <row r="173" spans="1:67" ht="21" x14ac:dyDescent="0.35">
      <c r="A173" s="142">
        <f>[1]ХАРАКТЕРИСТИКА!A22</f>
        <v>11</v>
      </c>
      <c r="B173" s="142">
        <v>167</v>
      </c>
      <c r="C173" s="143" t="s">
        <v>499</v>
      </c>
      <c r="D173" s="144">
        <v>9</v>
      </c>
      <c r="E173" s="144">
        <v>3</v>
      </c>
      <c r="F173" s="145" t="s">
        <v>500</v>
      </c>
      <c r="G173" s="145" t="s">
        <v>97</v>
      </c>
      <c r="H173" s="146">
        <f t="shared" si="31"/>
        <v>6391.6</v>
      </c>
      <c r="I173" s="131"/>
      <c r="J173" s="147">
        <v>702.19999999999982</v>
      </c>
      <c r="K173" s="147">
        <v>5689.4000000000005</v>
      </c>
      <c r="L173" s="148">
        <v>0</v>
      </c>
      <c r="M173" s="147"/>
      <c r="N173" s="103"/>
      <c r="O173" s="149">
        <v>0.17630000000000001</v>
      </c>
      <c r="P173" s="149">
        <v>0.1469</v>
      </c>
      <c r="Q173" s="149">
        <v>0.18260000000000001</v>
      </c>
      <c r="R173" s="149">
        <v>4.4600000000000001E-2</v>
      </c>
      <c r="S173" s="149">
        <v>7.7999999999999996E-3</v>
      </c>
      <c r="T173" s="149">
        <v>0.10639999999999999</v>
      </c>
      <c r="U173" s="149">
        <v>4.8099999999999997E-2</v>
      </c>
      <c r="V173" s="149">
        <v>0.3458</v>
      </c>
      <c r="W173" s="149">
        <v>1.0625</v>
      </c>
      <c r="X173" s="149">
        <v>7.6200000000000004E-2</v>
      </c>
      <c r="Y173" s="149">
        <v>8.1299999999999997E-2</v>
      </c>
      <c r="Z173" s="149">
        <v>0</v>
      </c>
      <c r="AA173" s="149">
        <v>1.4147999999999998</v>
      </c>
      <c r="AB173" s="149">
        <v>0.1123</v>
      </c>
      <c r="AC173" s="149">
        <v>0.19439999999999999</v>
      </c>
      <c r="AD173" s="149">
        <v>3.15E-2</v>
      </c>
      <c r="AE173" s="149">
        <v>5.6800000000000003E-2</v>
      </c>
      <c r="AF173" s="149">
        <v>1.6899999999999998E-2</v>
      </c>
      <c r="AG173" s="149">
        <v>3.3500000000000002E-2</v>
      </c>
      <c r="AH173" s="149">
        <v>7.4999999999999997E-3</v>
      </c>
      <c r="AI173" s="149">
        <v>0</v>
      </c>
      <c r="AJ173" s="149">
        <v>0.94550000000000001</v>
      </c>
      <c r="AK173" s="149">
        <v>0.84050000000000002</v>
      </c>
      <c r="AL173" s="149">
        <v>0.18190000000000001</v>
      </c>
      <c r="AM173" s="149">
        <v>2.7799999999999998E-2</v>
      </c>
      <c r="AN173" s="149">
        <v>3.8999999999999998E-3</v>
      </c>
      <c r="AO173" s="149">
        <v>0.1479</v>
      </c>
      <c r="AP173" s="149">
        <v>0.26290000000000002</v>
      </c>
      <c r="AQ173" s="150">
        <f t="shared" si="32"/>
        <v>5.2311999999999994</v>
      </c>
      <c r="AR173" s="150">
        <f t="shared" si="33"/>
        <v>6.5565999999999995</v>
      </c>
      <c r="AS173" s="163">
        <f t="shared" si="34"/>
        <v>3.0391999999999992</v>
      </c>
      <c r="AT173" s="151">
        <v>0.1308</v>
      </c>
      <c r="AU173" s="152">
        <f t="shared" si="30"/>
        <v>5.3619999999999992</v>
      </c>
      <c r="AV173" s="131"/>
      <c r="AW173" s="153">
        <v>0.16389999999999999</v>
      </c>
      <c r="AX173" s="152">
        <f t="shared" si="45"/>
        <v>6.7204999999999995</v>
      </c>
      <c r="AY173" s="131"/>
      <c r="AZ173" s="164">
        <f t="shared" si="43"/>
        <v>7.5999999999999998E-2</v>
      </c>
      <c r="BA173" s="165">
        <f t="shared" si="42"/>
        <v>3.1151999999999993</v>
      </c>
      <c r="BB173" s="131"/>
      <c r="BC173" s="155">
        <f t="shared" si="35"/>
        <v>42000.81</v>
      </c>
      <c r="BD173" s="155">
        <f t="shared" si="36"/>
        <v>504009.72</v>
      </c>
      <c r="BE173" s="156"/>
      <c r="BF173" s="157">
        <v>4.2911999999999999</v>
      </c>
      <c r="BG173" s="157">
        <v>5.3677000000000001</v>
      </c>
      <c r="BH173" s="156"/>
      <c r="BI173" s="158">
        <f t="shared" si="37"/>
        <v>1.2495339299030572</v>
      </c>
      <c r="BJ173" s="158">
        <f t="shared" si="38"/>
        <v>1.2520260074147214</v>
      </c>
      <c r="BK173" s="156">
        <v>7.7899999999999997E-2</v>
      </c>
      <c r="BL173" s="161">
        <f t="shared" si="44"/>
        <v>1.8999999999999989E-3</v>
      </c>
      <c r="BM173" s="103">
        <f t="shared" si="39"/>
        <v>9042.8356800000001</v>
      </c>
      <c r="BN173" s="103">
        <f t="shared" si="40"/>
        <v>2894.7556399999994</v>
      </c>
      <c r="BO173" s="103">
        <f t="shared" si="41"/>
        <v>11937.59132</v>
      </c>
    </row>
    <row r="174" spans="1:67" ht="21" x14ac:dyDescent="0.35">
      <c r="A174" s="142">
        <f>[1]ХАРАКТЕРИСТИКА!A23</f>
        <v>12</v>
      </c>
      <c r="B174" s="142">
        <v>168</v>
      </c>
      <c r="C174" s="143" t="s">
        <v>501</v>
      </c>
      <c r="D174" s="144">
        <v>9</v>
      </c>
      <c r="E174" s="144">
        <v>3</v>
      </c>
      <c r="F174" s="145" t="s">
        <v>502</v>
      </c>
      <c r="G174" s="145" t="s">
        <v>97</v>
      </c>
      <c r="H174" s="146">
        <f t="shared" si="31"/>
        <v>6409.9</v>
      </c>
      <c r="I174" s="131"/>
      <c r="J174" s="147">
        <v>705.07999999999993</v>
      </c>
      <c r="K174" s="147">
        <v>5704.82</v>
      </c>
      <c r="L174" s="148">
        <v>0</v>
      </c>
      <c r="M174" s="147"/>
      <c r="N174" s="103"/>
      <c r="O174" s="149">
        <v>0.15970000000000001</v>
      </c>
      <c r="P174" s="149">
        <v>0.16789999999999999</v>
      </c>
      <c r="Q174" s="149">
        <v>0.18129999999999999</v>
      </c>
      <c r="R174" s="149">
        <v>4.4499999999999998E-2</v>
      </c>
      <c r="S174" s="149">
        <v>7.7000000000000002E-3</v>
      </c>
      <c r="T174" s="149">
        <v>0.1061</v>
      </c>
      <c r="U174" s="149">
        <v>4.8099999999999997E-2</v>
      </c>
      <c r="V174" s="149">
        <v>0.3458</v>
      </c>
      <c r="W174" s="149">
        <v>1.5577000000000001</v>
      </c>
      <c r="X174" s="149">
        <v>0</v>
      </c>
      <c r="Y174" s="149">
        <v>8.1100000000000005E-2</v>
      </c>
      <c r="Z174" s="149">
        <v>0</v>
      </c>
      <c r="AA174" s="149">
        <v>1.5776999999999999</v>
      </c>
      <c r="AB174" s="149">
        <v>0.1023</v>
      </c>
      <c r="AC174" s="149">
        <v>0.2218</v>
      </c>
      <c r="AD174" s="149">
        <v>3.1800000000000002E-2</v>
      </c>
      <c r="AE174" s="149">
        <v>5.91E-2</v>
      </c>
      <c r="AF174" s="149">
        <v>1.6899999999999998E-2</v>
      </c>
      <c r="AG174" s="149">
        <v>3.3399999999999999E-2</v>
      </c>
      <c r="AH174" s="149">
        <v>7.4999999999999997E-3</v>
      </c>
      <c r="AI174" s="149">
        <v>0</v>
      </c>
      <c r="AJ174" s="149">
        <v>0.59919999999999995</v>
      </c>
      <c r="AK174" s="149">
        <v>0.82889999999999997</v>
      </c>
      <c r="AL174" s="149">
        <v>0.12989999999999999</v>
      </c>
      <c r="AM174" s="149">
        <v>2.9700000000000001E-2</v>
      </c>
      <c r="AN174" s="149">
        <v>4.1000000000000003E-3</v>
      </c>
      <c r="AO174" s="149">
        <v>0.13600000000000001</v>
      </c>
      <c r="AP174" s="149">
        <v>0.2409</v>
      </c>
      <c r="AQ174" s="150">
        <f t="shared" si="32"/>
        <v>4.9205000000000005</v>
      </c>
      <c r="AR174" s="150">
        <f t="shared" si="33"/>
        <v>6.719100000000001</v>
      </c>
      <c r="AS174" s="150">
        <f t="shared" si="34"/>
        <v>3.2265000000000001</v>
      </c>
      <c r="AT174" s="151">
        <v>0.123</v>
      </c>
      <c r="AU174" s="152">
        <f t="shared" si="30"/>
        <v>5.0435000000000008</v>
      </c>
      <c r="AV174" s="131"/>
      <c r="AW174" s="153">
        <v>0.16800000000000001</v>
      </c>
      <c r="AX174" s="152">
        <f t="shared" si="45"/>
        <v>6.8871000000000011</v>
      </c>
      <c r="AY174" s="131"/>
      <c r="AZ174" s="151">
        <f t="shared" si="43"/>
        <v>8.0699999999999994E-2</v>
      </c>
      <c r="BA174" s="160">
        <f t="shared" si="42"/>
        <v>3.3071999999999999</v>
      </c>
      <c r="BB174" s="131"/>
      <c r="BC174" s="155">
        <f t="shared" si="35"/>
        <v>42845.74</v>
      </c>
      <c r="BD174" s="155">
        <f t="shared" si="36"/>
        <v>514148.88</v>
      </c>
      <c r="BE174" s="156"/>
      <c r="BF174" s="157">
        <v>4.0283999999999995</v>
      </c>
      <c r="BG174" s="157">
        <v>5.5754999999999999</v>
      </c>
      <c r="BH174" s="156"/>
      <c r="BI174" s="158">
        <f t="shared" si="37"/>
        <v>1.2519859001092248</v>
      </c>
      <c r="BJ174" s="158">
        <f t="shared" si="38"/>
        <v>1.2352434759214423</v>
      </c>
      <c r="BK174" s="156">
        <v>8.0699999999999994E-2</v>
      </c>
      <c r="BL174" s="161">
        <f t="shared" si="44"/>
        <v>0</v>
      </c>
      <c r="BM174" s="103">
        <f t="shared" si="39"/>
        <v>10112.899229999999</v>
      </c>
      <c r="BN174" s="103">
        <f t="shared" si="40"/>
        <v>3030.6007199999995</v>
      </c>
      <c r="BO174" s="103">
        <f t="shared" si="41"/>
        <v>13143.499949999998</v>
      </c>
    </row>
    <row r="175" spans="1:67" ht="21" x14ac:dyDescent="0.35">
      <c r="A175" s="142">
        <f>[1]ХАРАКТЕРИСТИКА!A24</f>
        <v>13</v>
      </c>
      <c r="B175" s="142">
        <v>169</v>
      </c>
      <c r="C175" s="143" t="s">
        <v>503</v>
      </c>
      <c r="D175" s="144">
        <v>9</v>
      </c>
      <c r="E175" s="144">
        <v>1</v>
      </c>
      <c r="F175" s="145" t="s">
        <v>504</v>
      </c>
      <c r="G175" s="145" t="s">
        <v>171</v>
      </c>
      <c r="H175" s="146">
        <f t="shared" si="31"/>
        <v>6498.75</v>
      </c>
      <c r="I175" s="131"/>
      <c r="J175" s="147">
        <v>552.26000000000022</v>
      </c>
      <c r="K175" s="147">
        <v>5946.49</v>
      </c>
      <c r="L175" s="148">
        <v>0</v>
      </c>
      <c r="M175" s="147"/>
      <c r="N175" s="103"/>
      <c r="O175" s="149">
        <v>8.2799999999999999E-2</v>
      </c>
      <c r="P175" s="149">
        <v>6.54E-2</v>
      </c>
      <c r="Q175" s="149">
        <v>0.19400000000000001</v>
      </c>
      <c r="R175" s="149">
        <v>3.7400000000000003E-2</v>
      </c>
      <c r="S175" s="149">
        <v>8.3000000000000001E-3</v>
      </c>
      <c r="T175" s="149">
        <v>7.9299999999999995E-2</v>
      </c>
      <c r="U175" s="149">
        <v>0</v>
      </c>
      <c r="V175" s="149">
        <v>0.3458</v>
      </c>
      <c r="W175" s="149">
        <v>0.99629999999999996</v>
      </c>
      <c r="X175" s="149">
        <v>0</v>
      </c>
      <c r="Y175" s="149">
        <v>7.1099999999999997E-2</v>
      </c>
      <c r="Z175" s="149">
        <v>0</v>
      </c>
      <c r="AA175" s="149">
        <v>1.1724000000000001</v>
      </c>
      <c r="AB175" s="149">
        <v>6.1100000000000002E-2</v>
      </c>
      <c r="AC175" s="149">
        <v>8.6999999999999994E-2</v>
      </c>
      <c r="AD175" s="149">
        <v>3.2899999999999999E-2</v>
      </c>
      <c r="AE175" s="149">
        <v>3.1899999999999998E-2</v>
      </c>
      <c r="AF175" s="149">
        <v>1.8200000000000001E-2</v>
      </c>
      <c r="AG175" s="149">
        <v>1.44E-2</v>
      </c>
      <c r="AH175" s="149">
        <v>0</v>
      </c>
      <c r="AI175" s="149">
        <v>0</v>
      </c>
      <c r="AJ175" s="149">
        <v>1.1315</v>
      </c>
      <c r="AK175" s="149">
        <v>0.66300000000000003</v>
      </c>
      <c r="AL175" s="149">
        <v>0.32290000000000002</v>
      </c>
      <c r="AM175" s="149">
        <v>2.9399999999999999E-2</v>
      </c>
      <c r="AN175" s="149">
        <v>4.1000000000000003E-3</v>
      </c>
      <c r="AO175" s="149">
        <v>3.4099999999999998E-2</v>
      </c>
      <c r="AP175" s="149">
        <v>0.26279999999999998</v>
      </c>
      <c r="AQ175" s="150">
        <f t="shared" si="32"/>
        <v>4.4870000000000001</v>
      </c>
      <c r="AR175" s="150">
        <f t="shared" si="33"/>
        <v>5.7461000000000002</v>
      </c>
      <c r="AS175" s="150">
        <f t="shared" si="34"/>
        <v>2.3355000000000006</v>
      </c>
      <c r="AT175" s="151">
        <v>0.11219999999999999</v>
      </c>
      <c r="AU175" s="152">
        <f t="shared" si="30"/>
        <v>4.5991999999999997</v>
      </c>
      <c r="AV175" s="131"/>
      <c r="AW175" s="153">
        <v>0.14369999999999999</v>
      </c>
      <c r="AX175" s="152">
        <f t="shared" si="45"/>
        <v>5.8898000000000001</v>
      </c>
      <c r="AY175" s="131"/>
      <c r="AZ175" s="151">
        <f t="shared" si="43"/>
        <v>5.8400000000000001E-2</v>
      </c>
      <c r="BA175" s="160">
        <f t="shared" si="42"/>
        <v>2.3939000000000004</v>
      </c>
      <c r="BB175" s="131"/>
      <c r="BC175" s="155">
        <f t="shared" si="35"/>
        <v>37563.589999999997</v>
      </c>
      <c r="BD175" s="155">
        <f t="shared" si="36"/>
        <v>450763.07999999996</v>
      </c>
      <c r="BE175" s="156"/>
      <c r="BF175" s="157">
        <v>3.6735000000000002</v>
      </c>
      <c r="BG175" s="157">
        <v>4.7548000000000004</v>
      </c>
      <c r="BH175" s="156"/>
      <c r="BI175" s="158">
        <f t="shared" si="37"/>
        <v>1.2519940111610179</v>
      </c>
      <c r="BJ175" s="158">
        <f t="shared" si="38"/>
        <v>1.2387061495751661</v>
      </c>
      <c r="BK175" s="156">
        <v>5.8400000000000001E-2</v>
      </c>
      <c r="BL175" s="161">
        <f t="shared" si="44"/>
        <v>0</v>
      </c>
      <c r="BM175" s="103">
        <f t="shared" si="39"/>
        <v>7619.134500000001</v>
      </c>
      <c r="BN175" s="103">
        <f t="shared" si="40"/>
        <v>1595.4431249999998</v>
      </c>
      <c r="BO175" s="103">
        <f t="shared" si="41"/>
        <v>9214.5776250000017</v>
      </c>
    </row>
    <row r="176" spans="1:67" ht="21" x14ac:dyDescent="0.35">
      <c r="A176" s="142">
        <f>[1]ХАРАКТЕРИСТИКА!A36</f>
        <v>25</v>
      </c>
      <c r="B176" s="142">
        <v>170</v>
      </c>
      <c r="C176" s="143" t="s">
        <v>505</v>
      </c>
      <c r="D176" s="144">
        <v>9</v>
      </c>
      <c r="E176" s="144">
        <v>5</v>
      </c>
      <c r="F176" s="145" t="s">
        <v>506</v>
      </c>
      <c r="G176" s="145" t="s">
        <v>97</v>
      </c>
      <c r="H176" s="146">
        <f t="shared" si="31"/>
        <v>9773.5</v>
      </c>
      <c r="I176" s="131"/>
      <c r="J176" s="147">
        <v>1142.7000000000003</v>
      </c>
      <c r="K176" s="147">
        <v>8450.9</v>
      </c>
      <c r="L176" s="148">
        <v>179.9</v>
      </c>
      <c r="M176" s="147"/>
      <c r="N176" s="103"/>
      <c r="O176" s="149">
        <v>0.1686</v>
      </c>
      <c r="P176" s="149">
        <v>0.1593</v>
      </c>
      <c r="Q176" s="149">
        <v>0.21679999999999999</v>
      </c>
      <c r="R176" s="149">
        <v>3.8300000000000001E-2</v>
      </c>
      <c r="S176" s="149">
        <v>8.3999999999999995E-3</v>
      </c>
      <c r="T176" s="149">
        <v>0.1467</v>
      </c>
      <c r="U176" s="149">
        <v>4.8099999999999997E-2</v>
      </c>
      <c r="V176" s="149">
        <v>0.3458</v>
      </c>
      <c r="W176" s="149">
        <v>1.6405000000000001</v>
      </c>
      <c r="X176" s="149">
        <v>1.66E-2</v>
      </c>
      <c r="Y176" s="149">
        <v>8.8099999999999998E-2</v>
      </c>
      <c r="Z176" s="149">
        <v>0</v>
      </c>
      <c r="AA176" s="149">
        <v>1.7786999999999999</v>
      </c>
      <c r="AB176" s="149">
        <v>0.107</v>
      </c>
      <c r="AC176" s="149">
        <v>0.21079999999999999</v>
      </c>
      <c r="AD176" s="149">
        <v>2.4899999999999999E-2</v>
      </c>
      <c r="AE176" s="149">
        <v>3.9699999999999999E-2</v>
      </c>
      <c r="AF176" s="149">
        <v>1.84E-2</v>
      </c>
      <c r="AG176" s="149">
        <v>4.8500000000000001E-2</v>
      </c>
      <c r="AH176" s="149">
        <v>7.1000000000000004E-3</v>
      </c>
      <c r="AI176" s="149">
        <v>0</v>
      </c>
      <c r="AJ176" s="149">
        <v>0.5131</v>
      </c>
      <c r="AK176" s="149">
        <v>0.94420000000000004</v>
      </c>
      <c r="AL176" s="149">
        <v>8.2900000000000001E-2</v>
      </c>
      <c r="AM176" s="149">
        <v>2.0400000000000001E-2</v>
      </c>
      <c r="AN176" s="149">
        <v>2.8E-3</v>
      </c>
      <c r="AO176" s="149">
        <v>0.15210000000000001</v>
      </c>
      <c r="AP176" s="149">
        <v>0.20949999999999999</v>
      </c>
      <c r="AQ176" s="150">
        <f t="shared" si="32"/>
        <v>5.1873000000000014</v>
      </c>
      <c r="AR176" s="150">
        <f t="shared" si="33"/>
        <v>7.0373000000000019</v>
      </c>
      <c r="AS176" s="163">
        <f t="shared" si="34"/>
        <v>3.4784000000000006</v>
      </c>
      <c r="AT176" s="151">
        <v>0.12970000000000001</v>
      </c>
      <c r="AU176" s="152">
        <f t="shared" si="30"/>
        <v>5.3170000000000011</v>
      </c>
      <c r="AV176" s="131"/>
      <c r="AW176" s="153">
        <v>0.1759</v>
      </c>
      <c r="AX176" s="152">
        <f t="shared" si="45"/>
        <v>7.2132000000000023</v>
      </c>
      <c r="AY176" s="131"/>
      <c r="AZ176" s="164">
        <f t="shared" si="43"/>
        <v>8.6999999999999994E-2</v>
      </c>
      <c r="BA176" s="165">
        <f t="shared" si="42"/>
        <v>3.5654000000000008</v>
      </c>
      <c r="BB176" s="131"/>
      <c r="BC176" s="155">
        <f t="shared" si="35"/>
        <v>67675.179999999993</v>
      </c>
      <c r="BD176" s="155">
        <f t="shared" si="36"/>
        <v>812102.15999999992</v>
      </c>
      <c r="BE176" s="156"/>
      <c r="BF176" s="157">
        <v>4.2467000000000006</v>
      </c>
      <c r="BG176" s="157">
        <v>5.7813999999999997</v>
      </c>
      <c r="BH176" s="156"/>
      <c r="BI176" s="158">
        <f t="shared" si="37"/>
        <v>1.2520309887677492</v>
      </c>
      <c r="BJ176" s="158">
        <f t="shared" si="38"/>
        <v>1.2476562770263262</v>
      </c>
      <c r="BK176" s="156">
        <v>8.7400000000000005E-2</v>
      </c>
      <c r="BL176" s="161">
        <f t="shared" si="44"/>
        <v>4.0000000000001146E-4</v>
      </c>
      <c r="BM176" s="103">
        <f t="shared" si="39"/>
        <v>17384.124449999999</v>
      </c>
      <c r="BN176" s="103">
        <f t="shared" si="40"/>
        <v>4460.625399999999</v>
      </c>
      <c r="BO176" s="103">
        <f t="shared" si="41"/>
        <v>21844.74985</v>
      </c>
    </row>
    <row r="177" spans="1:67" ht="21" x14ac:dyDescent="0.35">
      <c r="A177" s="142">
        <f>[1]ХАРАКТЕРИСТИКА!A38</f>
        <v>27</v>
      </c>
      <c r="B177" s="142">
        <v>171</v>
      </c>
      <c r="C177" s="143" t="s">
        <v>507</v>
      </c>
      <c r="D177" s="144">
        <v>9</v>
      </c>
      <c r="E177" s="144">
        <v>4</v>
      </c>
      <c r="F177" s="145" t="s">
        <v>508</v>
      </c>
      <c r="G177" s="145" t="s">
        <v>97</v>
      </c>
      <c r="H177" s="146">
        <f t="shared" si="31"/>
        <v>7844.7</v>
      </c>
      <c r="I177" s="131"/>
      <c r="J177" s="147">
        <v>689.32999999999993</v>
      </c>
      <c r="K177" s="147">
        <v>7025.87</v>
      </c>
      <c r="L177" s="148">
        <v>129.5</v>
      </c>
      <c r="M177" s="147"/>
      <c r="N177" s="103"/>
      <c r="O177" s="149">
        <v>0.16769999999999999</v>
      </c>
      <c r="P177" s="149">
        <v>0.15909999999999999</v>
      </c>
      <c r="Q177" s="149">
        <v>0.20019999999999999</v>
      </c>
      <c r="R177" s="149">
        <v>3.8899999999999997E-2</v>
      </c>
      <c r="S177" s="149">
        <v>8.3999999999999995E-3</v>
      </c>
      <c r="T177" s="149">
        <v>0.12790000000000001</v>
      </c>
      <c r="U177" s="149">
        <v>4.8099999999999997E-2</v>
      </c>
      <c r="V177" s="149">
        <v>0.3458</v>
      </c>
      <c r="W177" s="149">
        <v>1.6863999999999999</v>
      </c>
      <c r="X177" s="149">
        <v>0</v>
      </c>
      <c r="Y177" s="149">
        <v>8.5900000000000004E-2</v>
      </c>
      <c r="Z177" s="149">
        <v>0</v>
      </c>
      <c r="AA177" s="149">
        <v>1.8486</v>
      </c>
      <c r="AB177" s="149">
        <v>0.10639999999999999</v>
      </c>
      <c r="AC177" s="149">
        <v>0.21049999999999999</v>
      </c>
      <c r="AD177" s="149">
        <v>2.7799999999999998E-2</v>
      </c>
      <c r="AE177" s="149">
        <v>4.0099999999999997E-2</v>
      </c>
      <c r="AF177" s="149">
        <v>1.84E-2</v>
      </c>
      <c r="AG177" s="149">
        <v>4.0399999999999998E-2</v>
      </c>
      <c r="AH177" s="149">
        <v>6.8999999999999999E-3</v>
      </c>
      <c r="AI177" s="149">
        <v>0</v>
      </c>
      <c r="AJ177" s="149">
        <v>0.31409999999999999</v>
      </c>
      <c r="AK177" s="149">
        <v>1.0166999999999999</v>
      </c>
      <c r="AL177" s="149">
        <v>0.10249999999999999</v>
      </c>
      <c r="AM177" s="149">
        <v>2.4799999999999999E-2</v>
      </c>
      <c r="AN177" s="149">
        <v>3.5000000000000001E-3</v>
      </c>
      <c r="AO177" s="149">
        <v>7.4300000000000005E-2</v>
      </c>
      <c r="AP177" s="149">
        <v>0.2334</v>
      </c>
      <c r="AQ177" s="150">
        <f t="shared" si="32"/>
        <v>5.0169999999999995</v>
      </c>
      <c r="AR177" s="150">
        <f t="shared" si="33"/>
        <v>6.936799999999999</v>
      </c>
      <c r="AS177" s="150">
        <f t="shared" si="34"/>
        <v>3.5093999999999994</v>
      </c>
      <c r="AT177" s="151">
        <v>0.12540000000000001</v>
      </c>
      <c r="AU177" s="152">
        <f t="shared" si="30"/>
        <v>5.1423999999999994</v>
      </c>
      <c r="AV177" s="131"/>
      <c r="AW177" s="153">
        <v>0.1734</v>
      </c>
      <c r="AX177" s="152">
        <f t="shared" si="45"/>
        <v>7.110199999999999</v>
      </c>
      <c r="AY177" s="131"/>
      <c r="AZ177" s="151">
        <f t="shared" si="43"/>
        <v>8.77E-2</v>
      </c>
      <c r="BA177" s="160">
        <f t="shared" si="42"/>
        <v>3.5970999999999993</v>
      </c>
      <c r="BB177" s="131"/>
      <c r="BC177" s="155">
        <f t="shared" si="35"/>
        <v>53965.98</v>
      </c>
      <c r="BD177" s="155">
        <f t="shared" si="36"/>
        <v>647591.76</v>
      </c>
      <c r="BE177" s="156"/>
      <c r="BF177" s="157">
        <v>4.1074000000000002</v>
      </c>
      <c r="BG177" s="157">
        <v>5.7754000000000003</v>
      </c>
      <c r="BH177" s="156"/>
      <c r="BI177" s="158">
        <f t="shared" si="37"/>
        <v>1.2519842235964356</v>
      </c>
      <c r="BJ177" s="158">
        <f t="shared" si="38"/>
        <v>1.2311181909478128</v>
      </c>
      <c r="BK177" s="156">
        <v>8.77E-2</v>
      </c>
      <c r="BL177" s="161">
        <f t="shared" si="44"/>
        <v>0</v>
      </c>
      <c r="BM177" s="103">
        <f t="shared" si="39"/>
        <v>14501.71242</v>
      </c>
      <c r="BN177" s="103">
        <f t="shared" si="40"/>
        <v>3534.0373499999992</v>
      </c>
      <c r="BO177" s="103">
        <f t="shared" si="41"/>
        <v>18035.749769999999</v>
      </c>
    </row>
    <row r="178" spans="1:67" ht="21" x14ac:dyDescent="0.35">
      <c r="A178" s="142">
        <f>[1]ХАРАКТЕРИСТИКА!A41</f>
        <v>30</v>
      </c>
      <c r="B178" s="142">
        <v>172</v>
      </c>
      <c r="C178" s="143" t="s">
        <v>509</v>
      </c>
      <c r="D178" s="144">
        <v>9</v>
      </c>
      <c r="E178" s="144">
        <v>5</v>
      </c>
      <c r="F178" s="145" t="s">
        <v>510</v>
      </c>
      <c r="G178" s="145" t="s">
        <v>97</v>
      </c>
      <c r="H178" s="146">
        <f t="shared" si="31"/>
        <v>9459.2199999999993</v>
      </c>
      <c r="I178" s="131"/>
      <c r="J178" s="147">
        <v>1013.6100000000006</v>
      </c>
      <c r="K178" s="147">
        <v>8445.6099999999988</v>
      </c>
      <c r="L178" s="148">
        <v>0</v>
      </c>
      <c r="M178" s="147"/>
      <c r="N178" s="103"/>
      <c r="O178" s="149">
        <v>0.17419999999999999</v>
      </c>
      <c r="P178" s="149">
        <v>0.16900000000000001</v>
      </c>
      <c r="Q178" s="149">
        <v>0.214</v>
      </c>
      <c r="R178" s="149">
        <v>3.8600000000000002E-2</v>
      </c>
      <c r="S178" s="149">
        <v>8.6999999999999994E-3</v>
      </c>
      <c r="T178" s="149">
        <v>0.15160000000000001</v>
      </c>
      <c r="U178" s="149">
        <v>4.8099999999999997E-2</v>
      </c>
      <c r="V178" s="149">
        <v>0.3458</v>
      </c>
      <c r="W178" s="149">
        <v>1.5294000000000001</v>
      </c>
      <c r="X178" s="149">
        <v>3.4299999999999997E-2</v>
      </c>
      <c r="Y178" s="149">
        <v>9.11E-2</v>
      </c>
      <c r="Z178" s="149">
        <v>0</v>
      </c>
      <c r="AA178" s="149">
        <v>1.6658999999999999</v>
      </c>
      <c r="AB178" s="149">
        <v>0.1109</v>
      </c>
      <c r="AC178" s="149">
        <v>0.2225</v>
      </c>
      <c r="AD178" s="149">
        <v>2.41E-2</v>
      </c>
      <c r="AE178" s="149">
        <v>3.5400000000000001E-2</v>
      </c>
      <c r="AF178" s="149">
        <v>1.9099999999999999E-2</v>
      </c>
      <c r="AG178" s="149">
        <v>5.0099999999999999E-2</v>
      </c>
      <c r="AH178" s="149">
        <v>7.4000000000000003E-3</v>
      </c>
      <c r="AI178" s="149">
        <v>0</v>
      </c>
      <c r="AJ178" s="149">
        <v>0.53620000000000001</v>
      </c>
      <c r="AK178" s="149">
        <v>0.90390000000000004</v>
      </c>
      <c r="AL178" s="149">
        <v>0.20710000000000001</v>
      </c>
      <c r="AM178" s="149">
        <v>2.1100000000000001E-2</v>
      </c>
      <c r="AN178" s="149">
        <v>2.8999999999999998E-3</v>
      </c>
      <c r="AO178" s="149">
        <v>0.1555</v>
      </c>
      <c r="AP178" s="149">
        <v>0.24840000000000001</v>
      </c>
      <c r="AQ178" s="150">
        <f t="shared" si="32"/>
        <v>5.2374999999999998</v>
      </c>
      <c r="AR178" s="150">
        <f t="shared" si="33"/>
        <v>7.0152999999999999</v>
      </c>
      <c r="AS178" s="163">
        <f t="shared" si="34"/>
        <v>3.4005000000000001</v>
      </c>
      <c r="AT178" s="151">
        <v>0.13089999999999999</v>
      </c>
      <c r="AU178" s="152">
        <f t="shared" si="30"/>
        <v>5.3683999999999994</v>
      </c>
      <c r="AV178" s="131"/>
      <c r="AW178" s="153">
        <v>0.1754</v>
      </c>
      <c r="AX178" s="152">
        <f t="shared" si="45"/>
        <v>7.1906999999999996</v>
      </c>
      <c r="AY178" s="131"/>
      <c r="AZ178" s="164">
        <f t="shared" si="43"/>
        <v>8.5000000000000006E-2</v>
      </c>
      <c r="BA178" s="165">
        <f t="shared" si="42"/>
        <v>3.4855</v>
      </c>
      <c r="BB178" s="131"/>
      <c r="BC178" s="155">
        <f t="shared" si="35"/>
        <v>66171.31</v>
      </c>
      <c r="BD178" s="155">
        <f t="shared" si="36"/>
        <v>794055.72</v>
      </c>
      <c r="BE178" s="156"/>
      <c r="BF178" s="157">
        <v>4.2877000000000001</v>
      </c>
      <c r="BG178" s="157">
        <v>5.8009000000000004</v>
      </c>
      <c r="BH178" s="156"/>
      <c r="BI178" s="158">
        <f t="shared" si="37"/>
        <v>1.2520465517643491</v>
      </c>
      <c r="BJ178" s="158">
        <f t="shared" si="38"/>
        <v>1.23958351290317</v>
      </c>
      <c r="BK178" s="156">
        <v>8.5900000000000004E-2</v>
      </c>
      <c r="BL178" s="161">
        <f t="shared" si="44"/>
        <v>8.9999999999999802E-4</v>
      </c>
      <c r="BM178" s="103">
        <f t="shared" si="39"/>
        <v>15758.114597999998</v>
      </c>
      <c r="BN178" s="103">
        <f t="shared" si="40"/>
        <v>4441.1037900000001</v>
      </c>
      <c r="BO178" s="103">
        <f t="shared" si="41"/>
        <v>20199.218387999998</v>
      </c>
    </row>
    <row r="179" spans="1:67" ht="21" x14ac:dyDescent="0.35">
      <c r="A179" s="142">
        <f>[1]ХАРАКТЕРИСТИКА!A43</f>
        <v>32</v>
      </c>
      <c r="B179" s="142">
        <v>173</v>
      </c>
      <c r="C179" s="143" t="s">
        <v>511</v>
      </c>
      <c r="D179" s="144">
        <v>9</v>
      </c>
      <c r="E179" s="144">
        <v>4</v>
      </c>
      <c r="F179" s="145" t="s">
        <v>512</v>
      </c>
      <c r="G179" s="145" t="s">
        <v>171</v>
      </c>
      <c r="H179" s="146">
        <f t="shared" si="31"/>
        <v>7754.6</v>
      </c>
      <c r="I179" s="131"/>
      <c r="J179" s="147">
        <v>283.62000000000046</v>
      </c>
      <c r="K179" s="147">
        <v>7023.58</v>
      </c>
      <c r="L179" s="148">
        <v>447.4</v>
      </c>
      <c r="M179" s="147"/>
      <c r="N179" s="103"/>
      <c r="O179" s="149">
        <v>0.16919999999999999</v>
      </c>
      <c r="P179" s="149">
        <v>0.16089999999999999</v>
      </c>
      <c r="Q179" s="149">
        <v>0.19839999999999999</v>
      </c>
      <c r="R179" s="149">
        <v>3.7400000000000003E-2</v>
      </c>
      <c r="S179" s="149">
        <v>8.5000000000000006E-3</v>
      </c>
      <c r="T179" s="149">
        <v>0.12470000000000001</v>
      </c>
      <c r="U179" s="149">
        <v>4.8099999999999997E-2</v>
      </c>
      <c r="V179" s="149">
        <v>0.3458</v>
      </c>
      <c r="W179" s="149">
        <v>1.6870000000000001</v>
      </c>
      <c r="X179" s="149">
        <v>0</v>
      </c>
      <c r="Y179" s="149">
        <v>8.6900000000000005E-2</v>
      </c>
      <c r="Z179" s="149">
        <v>0</v>
      </c>
      <c r="AA179" s="149">
        <v>1.7916000000000001</v>
      </c>
      <c r="AB179" s="149">
        <v>0.1071</v>
      </c>
      <c r="AC179" s="149">
        <v>0.21290000000000001</v>
      </c>
      <c r="AD179" s="149">
        <v>2.53E-2</v>
      </c>
      <c r="AE179" s="149">
        <v>3.2199999999999999E-2</v>
      </c>
      <c r="AF179" s="149">
        <v>1.8599999999999998E-2</v>
      </c>
      <c r="AG179" s="149">
        <v>4.0099999999999997E-2</v>
      </c>
      <c r="AH179" s="149">
        <v>7.0000000000000001E-3</v>
      </c>
      <c r="AI179" s="149">
        <v>0</v>
      </c>
      <c r="AJ179" s="149">
        <v>0.40760000000000002</v>
      </c>
      <c r="AK179" s="149">
        <v>1.0619000000000001</v>
      </c>
      <c r="AL179" s="149">
        <v>0.16850000000000001</v>
      </c>
      <c r="AM179" s="149">
        <v>2.5100000000000001E-2</v>
      </c>
      <c r="AN179" s="149">
        <v>3.5000000000000001E-3</v>
      </c>
      <c r="AO179" s="149">
        <v>0.18679999999999999</v>
      </c>
      <c r="AP179" s="149">
        <v>0.23680000000000001</v>
      </c>
      <c r="AQ179" s="150">
        <f t="shared" si="32"/>
        <v>5.2680999999999996</v>
      </c>
      <c r="AR179" s="150">
        <f t="shared" si="33"/>
        <v>7.1918999999999995</v>
      </c>
      <c r="AS179" s="150">
        <f t="shared" si="34"/>
        <v>3.4432999999999998</v>
      </c>
      <c r="AT179" s="151">
        <v>0.13170000000000001</v>
      </c>
      <c r="AU179" s="152">
        <f t="shared" si="30"/>
        <v>5.3997999999999999</v>
      </c>
      <c r="AV179" s="131"/>
      <c r="AW179" s="153">
        <v>0.17979999999999999</v>
      </c>
      <c r="AX179" s="152">
        <f t="shared" si="45"/>
        <v>7.3716999999999997</v>
      </c>
      <c r="AY179" s="131"/>
      <c r="AZ179" s="151">
        <f t="shared" si="43"/>
        <v>8.6099999999999996E-2</v>
      </c>
      <c r="BA179" s="160">
        <f t="shared" si="42"/>
        <v>3.5293999999999999</v>
      </c>
      <c r="BB179" s="131"/>
      <c r="BC179" s="155">
        <f t="shared" si="35"/>
        <v>54886.27</v>
      </c>
      <c r="BD179" s="155">
        <f t="shared" si="36"/>
        <v>658635.24</v>
      </c>
      <c r="BE179" s="156"/>
      <c r="BF179" s="157">
        <v>4.3131000000000004</v>
      </c>
      <c r="BG179" s="157">
        <v>5.9547999999999996</v>
      </c>
      <c r="BH179" s="156"/>
      <c r="BI179" s="158">
        <f t="shared" si="37"/>
        <v>1.2519533514177736</v>
      </c>
      <c r="BJ179" s="158">
        <f t="shared" si="38"/>
        <v>1.2379425001679318</v>
      </c>
      <c r="BK179" s="156">
        <v>8.6099999999999996E-2</v>
      </c>
      <c r="BL179" s="161">
        <f t="shared" si="44"/>
        <v>0</v>
      </c>
      <c r="BM179" s="103">
        <f t="shared" si="39"/>
        <v>13893.141360000001</v>
      </c>
      <c r="BN179" s="103">
        <f t="shared" si="40"/>
        <v>3436.8387200000006</v>
      </c>
      <c r="BO179" s="103">
        <f t="shared" si="41"/>
        <v>17329.980080000001</v>
      </c>
    </row>
    <row r="180" spans="1:67" ht="21" x14ac:dyDescent="0.35">
      <c r="A180" s="142">
        <f>[1]ХАРАКТЕРИСТИКА!A49</f>
        <v>38</v>
      </c>
      <c r="B180" s="142">
        <v>174</v>
      </c>
      <c r="C180" s="143" t="s">
        <v>513</v>
      </c>
      <c r="D180" s="144">
        <v>9</v>
      </c>
      <c r="E180" s="144">
        <v>5</v>
      </c>
      <c r="F180" s="145" t="s">
        <v>514</v>
      </c>
      <c r="G180" s="145" t="s">
        <v>97</v>
      </c>
      <c r="H180" s="146">
        <f t="shared" si="31"/>
        <v>10550.4</v>
      </c>
      <c r="I180" s="131"/>
      <c r="J180" s="147">
        <v>1117.6000000000004</v>
      </c>
      <c r="K180" s="147">
        <v>9432.7999999999993</v>
      </c>
      <c r="L180" s="148">
        <v>0</v>
      </c>
      <c r="M180" s="147"/>
      <c r="N180" s="103"/>
      <c r="O180" s="149">
        <v>0.1258</v>
      </c>
      <c r="P180" s="149">
        <v>0.14760000000000001</v>
      </c>
      <c r="Q180" s="149">
        <v>0.19719999999999999</v>
      </c>
      <c r="R180" s="149">
        <v>0.04</v>
      </c>
      <c r="S180" s="149">
        <v>7.7999999999999996E-3</v>
      </c>
      <c r="T180" s="149">
        <v>0.1173</v>
      </c>
      <c r="U180" s="149">
        <v>4.8099999999999997E-2</v>
      </c>
      <c r="V180" s="149">
        <v>0.3458</v>
      </c>
      <c r="W180" s="149">
        <v>1.5701000000000001</v>
      </c>
      <c r="X180" s="149">
        <v>0</v>
      </c>
      <c r="Y180" s="149">
        <v>8.2100000000000006E-2</v>
      </c>
      <c r="Z180" s="149">
        <v>0</v>
      </c>
      <c r="AA180" s="149">
        <v>1.4968000000000001</v>
      </c>
      <c r="AB180" s="149">
        <v>8.1199999999999994E-2</v>
      </c>
      <c r="AC180" s="149">
        <v>0.1953</v>
      </c>
      <c r="AD180" s="149">
        <v>2.69E-2</v>
      </c>
      <c r="AE180" s="149">
        <v>4.2299999999999997E-2</v>
      </c>
      <c r="AF180" s="149">
        <v>1.7100000000000001E-2</v>
      </c>
      <c r="AG180" s="149">
        <v>2.6200000000000001E-2</v>
      </c>
      <c r="AH180" s="149">
        <v>7.4000000000000003E-3</v>
      </c>
      <c r="AI180" s="149">
        <v>0</v>
      </c>
      <c r="AJ180" s="149">
        <v>0.92510000000000003</v>
      </c>
      <c r="AK180" s="149">
        <v>0.92920000000000003</v>
      </c>
      <c r="AL180" s="149">
        <v>0.13750000000000001</v>
      </c>
      <c r="AM180" s="149">
        <v>2.8299999999999999E-2</v>
      </c>
      <c r="AN180" s="149">
        <v>3.8999999999999998E-3</v>
      </c>
      <c r="AO180" s="149">
        <v>8.5699999999999998E-2</v>
      </c>
      <c r="AP180" s="149">
        <v>0.1173</v>
      </c>
      <c r="AQ180" s="150">
        <f t="shared" si="32"/>
        <v>5.1146000000000003</v>
      </c>
      <c r="AR180" s="150">
        <f t="shared" si="33"/>
        <v>6.8020000000000005</v>
      </c>
      <c r="AS180" s="150">
        <f t="shared" si="34"/>
        <v>3.0371000000000006</v>
      </c>
      <c r="AT180" s="151">
        <v>0.12790000000000001</v>
      </c>
      <c r="AU180" s="152">
        <f t="shared" si="30"/>
        <v>5.2425000000000006</v>
      </c>
      <c r="AV180" s="131"/>
      <c r="AW180" s="153">
        <v>0.1701</v>
      </c>
      <c r="AX180" s="152">
        <f t="shared" si="45"/>
        <v>6.9721000000000002</v>
      </c>
      <c r="AY180" s="131"/>
      <c r="AZ180" s="151">
        <f t="shared" si="43"/>
        <v>7.5899999999999995E-2</v>
      </c>
      <c r="BA180" s="160">
        <f t="shared" si="42"/>
        <v>3.1130000000000004</v>
      </c>
      <c r="BB180" s="131"/>
      <c r="BC180" s="155">
        <f t="shared" si="35"/>
        <v>71625.440000000002</v>
      </c>
      <c r="BD180" s="155">
        <f t="shared" si="36"/>
        <v>859505.28</v>
      </c>
      <c r="BE180" s="156"/>
      <c r="BF180" s="157">
        <v>4.1874000000000002</v>
      </c>
      <c r="BG180" s="157">
        <v>5.6033999999999997</v>
      </c>
      <c r="BH180" s="156"/>
      <c r="BI180" s="158">
        <f t="shared" si="37"/>
        <v>1.2519701963031953</v>
      </c>
      <c r="BJ180" s="158">
        <f t="shared" si="38"/>
        <v>1.2442624121069352</v>
      </c>
      <c r="BK180" s="156">
        <v>7.5899999999999995E-2</v>
      </c>
      <c r="BL180" s="161">
        <f t="shared" si="44"/>
        <v>0</v>
      </c>
      <c r="BM180" s="103">
        <f t="shared" si="39"/>
        <v>15791.838720000002</v>
      </c>
      <c r="BN180" s="103">
        <f t="shared" si="40"/>
        <v>4182.1785599999994</v>
      </c>
      <c r="BO180" s="103">
        <f t="shared" si="41"/>
        <v>19974.01728</v>
      </c>
    </row>
    <row r="181" spans="1:67" ht="21" x14ac:dyDescent="0.35">
      <c r="A181" s="142">
        <f>[1]ХАРАКТЕРИСТИКА!A50</f>
        <v>39</v>
      </c>
      <c r="B181" s="142">
        <v>175</v>
      </c>
      <c r="C181" s="143" t="s">
        <v>515</v>
      </c>
      <c r="D181" s="144">
        <v>9</v>
      </c>
      <c r="E181" s="144">
        <v>1</v>
      </c>
      <c r="F181" s="145" t="s">
        <v>516</v>
      </c>
      <c r="G181" s="145" t="s">
        <v>171</v>
      </c>
      <c r="H181" s="146">
        <f t="shared" si="31"/>
        <v>6373.4</v>
      </c>
      <c r="I181" s="131"/>
      <c r="J181" s="147">
        <v>232.0999999999998</v>
      </c>
      <c r="K181" s="147">
        <v>5739.7</v>
      </c>
      <c r="L181" s="148">
        <v>401.6</v>
      </c>
      <c r="M181" s="147"/>
      <c r="N181" s="103"/>
      <c r="O181" s="149">
        <v>8.4400000000000003E-2</v>
      </c>
      <c r="P181" s="149">
        <v>6.6699999999999995E-2</v>
      </c>
      <c r="Q181" s="149">
        <v>0.20150000000000001</v>
      </c>
      <c r="R181" s="149">
        <v>3.7499999999999999E-2</v>
      </c>
      <c r="S181" s="149">
        <v>8.5000000000000006E-3</v>
      </c>
      <c r="T181" s="149">
        <v>8.09E-2</v>
      </c>
      <c r="U181" s="149">
        <v>0</v>
      </c>
      <c r="V181" s="149">
        <v>0.3458</v>
      </c>
      <c r="W181" s="149">
        <v>1.0321</v>
      </c>
      <c r="X181" s="149">
        <v>0</v>
      </c>
      <c r="Y181" s="149">
        <v>7.2499999999999995E-2</v>
      </c>
      <c r="Z181" s="149">
        <v>0</v>
      </c>
      <c r="AA181" s="149">
        <v>1.0252999999999999</v>
      </c>
      <c r="AB181" s="149">
        <v>6.25E-2</v>
      </c>
      <c r="AC181" s="149">
        <v>8.8700000000000001E-2</v>
      </c>
      <c r="AD181" s="149">
        <v>3.1899999999999998E-2</v>
      </c>
      <c r="AE181" s="149">
        <v>3.2899999999999999E-2</v>
      </c>
      <c r="AF181" s="149">
        <v>1.8499999999999999E-2</v>
      </c>
      <c r="AG181" s="149">
        <v>1.47E-2</v>
      </c>
      <c r="AH181" s="149">
        <v>0</v>
      </c>
      <c r="AI181" s="149">
        <v>0</v>
      </c>
      <c r="AJ181" s="149">
        <v>1.2923</v>
      </c>
      <c r="AK181" s="149">
        <v>0.75939999999999996</v>
      </c>
      <c r="AL181" s="149">
        <v>0.3145</v>
      </c>
      <c r="AM181" s="149">
        <v>3.0099999999999998E-2</v>
      </c>
      <c r="AN181" s="149">
        <v>4.1999999999999997E-3</v>
      </c>
      <c r="AO181" s="149">
        <v>0.06</v>
      </c>
      <c r="AP181" s="149">
        <v>0.28299999999999997</v>
      </c>
      <c r="AQ181" s="150">
        <f t="shared" si="32"/>
        <v>4.6327999999999996</v>
      </c>
      <c r="AR181" s="150">
        <f t="shared" si="33"/>
        <v>5.9478999999999997</v>
      </c>
      <c r="AS181" s="150">
        <f t="shared" si="34"/>
        <v>2.2065999999999999</v>
      </c>
      <c r="AT181" s="151">
        <v>0.1158</v>
      </c>
      <c r="AU181" s="152">
        <f t="shared" si="30"/>
        <v>4.7485999999999997</v>
      </c>
      <c r="AV181" s="131"/>
      <c r="AW181" s="153">
        <v>0.1487</v>
      </c>
      <c r="AX181" s="152">
        <f t="shared" si="45"/>
        <v>6.0965999999999996</v>
      </c>
      <c r="AY181" s="131"/>
      <c r="AZ181" s="151">
        <f t="shared" si="43"/>
        <v>5.5199999999999999E-2</v>
      </c>
      <c r="BA181" s="160">
        <f t="shared" si="42"/>
        <v>2.2618</v>
      </c>
      <c r="BB181" s="131"/>
      <c r="BC181" s="155">
        <f t="shared" si="35"/>
        <v>37003.14</v>
      </c>
      <c r="BD181" s="155">
        <f t="shared" si="36"/>
        <v>444037.68</v>
      </c>
      <c r="BE181" s="156"/>
      <c r="BF181" s="157">
        <v>3.7928999999999999</v>
      </c>
      <c r="BG181" s="157">
        <v>4.9577</v>
      </c>
      <c r="BH181" s="156"/>
      <c r="BI181" s="158">
        <f t="shared" si="37"/>
        <v>1.251970787524058</v>
      </c>
      <c r="BJ181" s="158">
        <f t="shared" si="38"/>
        <v>1.2297234604756238</v>
      </c>
      <c r="BK181" s="156">
        <v>5.5199999999999999E-2</v>
      </c>
      <c r="BL181" s="161">
        <f t="shared" si="44"/>
        <v>0</v>
      </c>
      <c r="BM181" s="103">
        <f t="shared" si="39"/>
        <v>6534.6470199999985</v>
      </c>
      <c r="BN181" s="103">
        <f t="shared" si="40"/>
        <v>1588.2512799999995</v>
      </c>
      <c r="BO181" s="103">
        <f t="shared" si="41"/>
        <v>8122.898299999998</v>
      </c>
    </row>
    <row r="182" spans="1:67" ht="21" x14ac:dyDescent="0.35">
      <c r="A182" s="142">
        <f>[1]ХАРАКТЕРИСТИКА!A51</f>
        <v>40</v>
      </c>
      <c r="B182" s="142">
        <v>176</v>
      </c>
      <c r="C182" s="143" t="s">
        <v>517</v>
      </c>
      <c r="D182" s="144">
        <v>9</v>
      </c>
      <c r="E182" s="144">
        <v>2</v>
      </c>
      <c r="F182" s="145" t="s">
        <v>518</v>
      </c>
      <c r="G182" s="145" t="s">
        <v>97</v>
      </c>
      <c r="H182" s="146">
        <f t="shared" si="31"/>
        <v>3769.2</v>
      </c>
      <c r="I182" s="131"/>
      <c r="J182" s="147">
        <v>401.90999999999985</v>
      </c>
      <c r="K182" s="147">
        <v>3367.29</v>
      </c>
      <c r="L182" s="148">
        <v>0</v>
      </c>
      <c r="M182" s="147"/>
      <c r="N182" s="103"/>
      <c r="O182" s="149">
        <v>0.1416</v>
      </c>
      <c r="P182" s="149">
        <v>0.11260000000000001</v>
      </c>
      <c r="Q182" s="149">
        <v>0.1988</v>
      </c>
      <c r="R182" s="149">
        <v>4.0399999999999998E-2</v>
      </c>
      <c r="S182" s="149">
        <v>8.8000000000000005E-3</v>
      </c>
      <c r="T182" s="149">
        <v>8.5900000000000004E-2</v>
      </c>
      <c r="U182" s="149">
        <v>4.8099999999999997E-2</v>
      </c>
      <c r="V182" s="149">
        <v>0.3458</v>
      </c>
      <c r="W182" s="149">
        <v>1.7593000000000001</v>
      </c>
      <c r="X182" s="149">
        <v>0</v>
      </c>
      <c r="Y182" s="149">
        <v>9.1899999999999996E-2</v>
      </c>
      <c r="Z182" s="149">
        <v>0</v>
      </c>
      <c r="AA182" s="149">
        <v>1.4122999999999999</v>
      </c>
      <c r="AB182" s="149">
        <v>9.2100000000000001E-2</v>
      </c>
      <c r="AC182" s="149">
        <v>0.14979999999999999</v>
      </c>
      <c r="AD182" s="149">
        <v>2.63E-2</v>
      </c>
      <c r="AE182" s="149">
        <v>4.3700000000000003E-2</v>
      </c>
      <c r="AF182" s="149">
        <v>1.9099999999999999E-2</v>
      </c>
      <c r="AG182" s="149">
        <v>1.4E-2</v>
      </c>
      <c r="AH182" s="149">
        <v>7.7000000000000002E-3</v>
      </c>
      <c r="AI182" s="149">
        <v>0</v>
      </c>
      <c r="AJ182" s="149">
        <v>1.0262</v>
      </c>
      <c r="AK182" s="149">
        <v>0.88829999999999998</v>
      </c>
      <c r="AL182" s="149">
        <v>0.1966</v>
      </c>
      <c r="AM182" s="149">
        <v>2.76E-2</v>
      </c>
      <c r="AN182" s="149">
        <v>3.8E-3</v>
      </c>
      <c r="AO182" s="149">
        <v>0.1711</v>
      </c>
      <c r="AP182" s="149">
        <v>0.2321</v>
      </c>
      <c r="AQ182" s="150">
        <f t="shared" si="32"/>
        <v>5.152499999999999</v>
      </c>
      <c r="AR182" s="150">
        <f t="shared" si="33"/>
        <v>7.1438999999999986</v>
      </c>
      <c r="AS182" s="150">
        <f t="shared" si="34"/>
        <v>2.8702999999999994</v>
      </c>
      <c r="AT182" s="151">
        <v>0.1288</v>
      </c>
      <c r="AU182" s="152">
        <f t="shared" si="30"/>
        <v>5.281299999999999</v>
      </c>
      <c r="AV182" s="131"/>
      <c r="AW182" s="153">
        <v>0.17860000000000001</v>
      </c>
      <c r="AX182" s="152">
        <f t="shared" si="45"/>
        <v>7.3224999999999989</v>
      </c>
      <c r="AY182" s="131"/>
      <c r="AZ182" s="151">
        <f t="shared" si="43"/>
        <v>7.1800000000000003E-2</v>
      </c>
      <c r="BA182" s="160">
        <f t="shared" si="42"/>
        <v>2.9420999999999995</v>
      </c>
      <c r="BB182" s="131"/>
      <c r="BC182" s="155">
        <f t="shared" si="35"/>
        <v>26779.59</v>
      </c>
      <c r="BD182" s="155">
        <f t="shared" si="36"/>
        <v>321355.08</v>
      </c>
      <c r="BE182" s="156"/>
      <c r="BF182" s="157">
        <v>4.2183999999999999</v>
      </c>
      <c r="BG182" s="157">
        <v>5.9165999999999999</v>
      </c>
      <c r="BH182" s="156"/>
      <c r="BI182" s="158">
        <f t="shared" si="37"/>
        <v>1.2519675706428977</v>
      </c>
      <c r="BJ182" s="158">
        <f t="shared" si="38"/>
        <v>1.2376195788121556</v>
      </c>
      <c r="BK182" s="156">
        <v>7.1800000000000003E-2</v>
      </c>
      <c r="BL182" s="161">
        <f t="shared" si="44"/>
        <v>0</v>
      </c>
      <c r="BM182" s="103">
        <f t="shared" si="39"/>
        <v>5323.2411599999996</v>
      </c>
      <c r="BN182" s="103">
        <f t="shared" si="40"/>
        <v>1329.3968399999999</v>
      </c>
      <c r="BO182" s="103">
        <f t="shared" si="41"/>
        <v>6652.637999999999</v>
      </c>
    </row>
    <row r="183" spans="1:67" ht="21" x14ac:dyDescent="0.35">
      <c r="A183" s="142">
        <f>[1]ХАРАКТЕРИСТИКА!A52</f>
        <v>41</v>
      </c>
      <c r="B183" s="142">
        <v>177</v>
      </c>
      <c r="C183" s="143" t="s">
        <v>519</v>
      </c>
      <c r="D183" s="144">
        <v>9</v>
      </c>
      <c r="E183" s="144">
        <v>2</v>
      </c>
      <c r="F183" s="145" t="s">
        <v>520</v>
      </c>
      <c r="G183" s="145" t="s">
        <v>97</v>
      </c>
      <c r="H183" s="146">
        <f t="shared" si="31"/>
        <v>4596.3999999999996</v>
      </c>
      <c r="I183" s="131"/>
      <c r="J183" s="147">
        <v>567.19999999999982</v>
      </c>
      <c r="K183" s="147">
        <v>4029.2</v>
      </c>
      <c r="L183" s="148">
        <v>0</v>
      </c>
      <c r="M183" s="147"/>
      <c r="N183" s="103"/>
      <c r="O183" s="149">
        <v>0.1144</v>
      </c>
      <c r="P183" s="149">
        <v>9.2299999999999993E-2</v>
      </c>
      <c r="Q183" s="149">
        <v>0.186</v>
      </c>
      <c r="R183" s="149">
        <v>4.8800000000000003E-2</v>
      </c>
      <c r="S183" s="149">
        <v>1.6299999999999999E-2</v>
      </c>
      <c r="T183" s="149">
        <v>0.12970000000000001</v>
      </c>
      <c r="U183" s="149">
        <v>4.8099999999999997E-2</v>
      </c>
      <c r="V183" s="149">
        <v>0.3458</v>
      </c>
      <c r="W183" s="149">
        <v>1.0586</v>
      </c>
      <c r="X183" s="149">
        <v>0</v>
      </c>
      <c r="Y183" s="149">
        <v>7.5399999999999995E-2</v>
      </c>
      <c r="Z183" s="149">
        <v>0</v>
      </c>
      <c r="AA183" s="149">
        <v>1.4702000000000002</v>
      </c>
      <c r="AB183" s="149">
        <v>7.4300000000000005E-2</v>
      </c>
      <c r="AC183" s="149">
        <v>0.1229</v>
      </c>
      <c r="AD183" s="149">
        <v>3.0099999999999998E-2</v>
      </c>
      <c r="AE183" s="149">
        <v>0.1021</v>
      </c>
      <c r="AF183" s="149">
        <v>3.5700000000000003E-2</v>
      </c>
      <c r="AG183" s="149">
        <v>4.9000000000000002E-2</v>
      </c>
      <c r="AH183" s="149">
        <v>8.0999999999999996E-3</v>
      </c>
      <c r="AI183" s="149">
        <v>0</v>
      </c>
      <c r="AJ183" s="149">
        <v>1.4899</v>
      </c>
      <c r="AK183" s="149">
        <v>0.94199999999999995</v>
      </c>
      <c r="AL183" s="149">
        <v>0.26090000000000002</v>
      </c>
      <c r="AM183" s="149">
        <v>2.2100000000000002E-2</v>
      </c>
      <c r="AN183" s="149">
        <v>3.0999999999999999E-3</v>
      </c>
      <c r="AO183" s="149">
        <v>0.26300000000000001</v>
      </c>
      <c r="AP183" s="149">
        <v>0.35730000000000001</v>
      </c>
      <c r="AQ183" s="150">
        <f t="shared" si="32"/>
        <v>5.9302000000000001</v>
      </c>
      <c r="AR183" s="150">
        <f t="shared" si="33"/>
        <v>7.3461000000000007</v>
      </c>
      <c r="AS183" s="150">
        <f t="shared" si="34"/>
        <v>2.9744000000000002</v>
      </c>
      <c r="AT183" s="151">
        <v>0.14829999999999999</v>
      </c>
      <c r="AU183" s="152">
        <f t="shared" si="30"/>
        <v>6.0785</v>
      </c>
      <c r="AV183" s="131"/>
      <c r="AW183" s="153">
        <v>0.1837</v>
      </c>
      <c r="AX183" s="152">
        <f t="shared" si="45"/>
        <v>7.5298000000000007</v>
      </c>
      <c r="AY183" s="131"/>
      <c r="AZ183" s="151">
        <f t="shared" si="43"/>
        <v>7.4399999999999994E-2</v>
      </c>
      <c r="BA183" s="160">
        <f t="shared" si="42"/>
        <v>3.0488</v>
      </c>
      <c r="BB183" s="131"/>
      <c r="BC183" s="155">
        <f t="shared" si="35"/>
        <v>33786.800000000003</v>
      </c>
      <c r="BD183" s="155">
        <f t="shared" si="36"/>
        <v>405441.60000000003</v>
      </c>
      <c r="BE183" s="156"/>
      <c r="BF183" s="157">
        <v>4.8552</v>
      </c>
      <c r="BG183" s="157">
        <v>6.1185</v>
      </c>
      <c r="BH183" s="156"/>
      <c r="BI183" s="158">
        <f t="shared" si="37"/>
        <v>1.2519566650189489</v>
      </c>
      <c r="BJ183" s="158">
        <f t="shared" si="38"/>
        <v>1.2306611097491216</v>
      </c>
      <c r="BK183" s="156">
        <v>7.4399999999999994E-2</v>
      </c>
      <c r="BL183" s="161">
        <f t="shared" si="44"/>
        <v>0</v>
      </c>
      <c r="BM183" s="103">
        <f t="shared" si="39"/>
        <v>6757.6272800000006</v>
      </c>
      <c r="BN183" s="103">
        <f t="shared" si="40"/>
        <v>1940.6000799999997</v>
      </c>
      <c r="BO183" s="103">
        <f t="shared" si="41"/>
        <v>8698.2273600000008</v>
      </c>
    </row>
    <row r="184" spans="1:67" ht="21" x14ac:dyDescent="0.35">
      <c r="A184" s="142">
        <f>[1]ХАРАКТЕРИСТИКА!A53</f>
        <v>42</v>
      </c>
      <c r="B184" s="142">
        <v>178</v>
      </c>
      <c r="C184" s="143" t="s">
        <v>521</v>
      </c>
      <c r="D184" s="144">
        <v>9</v>
      </c>
      <c r="E184" s="144">
        <v>4</v>
      </c>
      <c r="F184" s="145" t="s">
        <v>522</v>
      </c>
      <c r="G184" s="145" t="s">
        <v>97</v>
      </c>
      <c r="H184" s="146">
        <f t="shared" si="31"/>
        <v>8344.2000000000007</v>
      </c>
      <c r="I184" s="131"/>
      <c r="J184" s="147">
        <v>940.51000000000022</v>
      </c>
      <c r="K184" s="147">
        <v>7403.6900000000005</v>
      </c>
      <c r="L184" s="148">
        <v>0</v>
      </c>
      <c r="M184" s="147"/>
      <c r="N184" s="103"/>
      <c r="O184" s="149">
        <v>8.2100000000000006E-2</v>
      </c>
      <c r="P184" s="149">
        <v>7.46E-2</v>
      </c>
      <c r="Q184" s="149">
        <v>0.19969999999999999</v>
      </c>
      <c r="R184" s="149">
        <v>3.7699999999999997E-2</v>
      </c>
      <c r="S184" s="149">
        <v>1.7999999999999999E-2</v>
      </c>
      <c r="T184" s="149">
        <v>0.16209999999999999</v>
      </c>
      <c r="U184" s="149">
        <v>4.8099999999999997E-2</v>
      </c>
      <c r="V184" s="149">
        <v>0.3458</v>
      </c>
      <c r="W184" s="149">
        <v>1.1521999999999999</v>
      </c>
      <c r="X184" s="149">
        <v>0</v>
      </c>
      <c r="Y184" s="149">
        <v>8.1900000000000001E-2</v>
      </c>
      <c r="Z184" s="149">
        <v>0</v>
      </c>
      <c r="AA184" s="149">
        <v>2.0840999999999998</v>
      </c>
      <c r="AB184" s="149">
        <v>5.5199999999999999E-2</v>
      </c>
      <c r="AC184" s="149">
        <v>0.1</v>
      </c>
      <c r="AD184" s="149">
        <v>2.5899999999999999E-2</v>
      </c>
      <c r="AE184" s="149">
        <v>4.9799999999999997E-2</v>
      </c>
      <c r="AF184" s="149">
        <v>3.9300000000000002E-2</v>
      </c>
      <c r="AG184" s="149">
        <v>6.0900000000000003E-2</v>
      </c>
      <c r="AH184" s="149">
        <v>6.8999999999999999E-3</v>
      </c>
      <c r="AI184" s="149">
        <v>0</v>
      </c>
      <c r="AJ184" s="149">
        <v>0.83989999999999998</v>
      </c>
      <c r="AK184" s="149">
        <v>0.88160000000000005</v>
      </c>
      <c r="AL184" s="149">
        <v>0.27710000000000001</v>
      </c>
      <c r="AM184" s="149">
        <v>2.9899999999999999E-2</v>
      </c>
      <c r="AN184" s="149">
        <v>4.1999999999999997E-3</v>
      </c>
      <c r="AO184" s="149">
        <v>0.23300000000000001</v>
      </c>
      <c r="AP184" s="149">
        <v>0.32129999999999997</v>
      </c>
      <c r="AQ184" s="150">
        <f t="shared" si="32"/>
        <v>5.7377999999999991</v>
      </c>
      <c r="AR184" s="150">
        <f t="shared" si="33"/>
        <v>7.2112999999999987</v>
      </c>
      <c r="AS184" s="150">
        <f t="shared" si="34"/>
        <v>3.5062000000000002</v>
      </c>
      <c r="AT184" s="151">
        <v>0.1434</v>
      </c>
      <c r="AU184" s="152">
        <f t="shared" si="30"/>
        <v>5.8811999999999989</v>
      </c>
      <c r="AV184" s="131"/>
      <c r="AW184" s="153">
        <v>0.18029999999999999</v>
      </c>
      <c r="AX184" s="152">
        <f t="shared" si="45"/>
        <v>7.3915999999999986</v>
      </c>
      <c r="AY184" s="131"/>
      <c r="AZ184" s="151">
        <f t="shared" si="43"/>
        <v>8.77E-2</v>
      </c>
      <c r="BA184" s="160">
        <f t="shared" si="42"/>
        <v>3.5939000000000001</v>
      </c>
      <c r="BB184" s="131"/>
      <c r="BC184" s="155">
        <f t="shared" si="35"/>
        <v>60256.44</v>
      </c>
      <c r="BD184" s="155">
        <f t="shared" si="36"/>
        <v>723077.28</v>
      </c>
      <c r="BE184" s="156"/>
      <c r="BF184" s="157">
        <v>4.6975999999999996</v>
      </c>
      <c r="BG184" s="157">
        <v>6.0221</v>
      </c>
      <c r="BH184" s="156"/>
      <c r="BI184" s="158">
        <f t="shared" si="37"/>
        <v>1.2519584468664848</v>
      </c>
      <c r="BJ184" s="158">
        <f t="shared" si="38"/>
        <v>1.227412364457581</v>
      </c>
      <c r="BK184" s="156">
        <v>8.77E-2</v>
      </c>
      <c r="BL184" s="161">
        <f t="shared" si="44"/>
        <v>0</v>
      </c>
      <c r="BM184" s="103">
        <f t="shared" si="39"/>
        <v>17390.147219999999</v>
      </c>
      <c r="BN184" s="103">
        <f t="shared" si="40"/>
        <v>2820.3396000000002</v>
      </c>
      <c r="BO184" s="103">
        <f t="shared" si="41"/>
        <v>20210.486819999998</v>
      </c>
    </row>
    <row r="185" spans="1:67" ht="21" x14ac:dyDescent="0.35">
      <c r="A185" s="142">
        <f>[1]ХАРАКТЕРИСТИКА!A54</f>
        <v>43</v>
      </c>
      <c r="B185" s="142">
        <v>179</v>
      </c>
      <c r="C185" s="143" t="s">
        <v>523</v>
      </c>
      <c r="D185" s="144">
        <v>9</v>
      </c>
      <c r="E185" s="144">
        <v>2</v>
      </c>
      <c r="F185" s="145" t="s">
        <v>524</v>
      </c>
      <c r="G185" s="145" t="s">
        <v>97</v>
      </c>
      <c r="H185" s="146">
        <f t="shared" si="31"/>
        <v>4943</v>
      </c>
      <c r="I185" s="131"/>
      <c r="J185" s="147">
        <v>568.88000000000011</v>
      </c>
      <c r="K185" s="147">
        <v>4374.12</v>
      </c>
      <c r="L185" s="148">
        <v>0</v>
      </c>
      <c r="M185" s="147"/>
      <c r="N185" s="103"/>
      <c r="O185" s="149">
        <v>0.1313</v>
      </c>
      <c r="P185" s="149">
        <v>9.2899999999999996E-2</v>
      </c>
      <c r="Q185" s="149">
        <v>0.1946</v>
      </c>
      <c r="R185" s="149">
        <v>3.9600000000000003E-2</v>
      </c>
      <c r="S185" s="149">
        <v>2.07E-2</v>
      </c>
      <c r="T185" s="149">
        <v>0.1222</v>
      </c>
      <c r="U185" s="149">
        <v>4.8099999999999997E-2</v>
      </c>
      <c r="V185" s="149">
        <v>0.3458</v>
      </c>
      <c r="W185" s="149">
        <v>0.78979999999999995</v>
      </c>
      <c r="X185" s="149">
        <v>3.2800000000000003E-2</v>
      </c>
      <c r="Y185" s="149">
        <v>7.5899999999999995E-2</v>
      </c>
      <c r="Z185" s="149">
        <v>0</v>
      </c>
      <c r="AA185" s="149">
        <v>2.0550999999999999</v>
      </c>
      <c r="AB185" s="149">
        <v>9.0300000000000005E-2</v>
      </c>
      <c r="AC185" s="149">
        <v>0.1235</v>
      </c>
      <c r="AD185" s="149">
        <v>2.6700000000000002E-2</v>
      </c>
      <c r="AE185" s="149">
        <v>5.7799999999999997E-2</v>
      </c>
      <c r="AF185" s="149">
        <v>4.5100000000000001E-2</v>
      </c>
      <c r="AG185" s="149">
        <v>4.6600000000000003E-2</v>
      </c>
      <c r="AH185" s="149">
        <v>7.9000000000000008E-3</v>
      </c>
      <c r="AI185" s="149">
        <v>0</v>
      </c>
      <c r="AJ185" s="149">
        <v>0.92069999999999996</v>
      </c>
      <c r="AK185" s="149">
        <v>0.83279999999999998</v>
      </c>
      <c r="AL185" s="149">
        <v>0.2485</v>
      </c>
      <c r="AM185" s="149">
        <v>3.0200000000000001E-2</v>
      </c>
      <c r="AN185" s="149">
        <v>4.1999999999999997E-3</v>
      </c>
      <c r="AO185" s="149">
        <v>0.23169999999999999</v>
      </c>
      <c r="AP185" s="149">
        <v>0.32040000000000002</v>
      </c>
      <c r="AQ185" s="150">
        <f t="shared" si="32"/>
        <v>5.8249999999999993</v>
      </c>
      <c r="AR185" s="150">
        <f t="shared" si="33"/>
        <v>6.9351999999999991</v>
      </c>
      <c r="AS185" s="163">
        <f t="shared" si="34"/>
        <v>3.5584999999999996</v>
      </c>
      <c r="AT185" s="151">
        <v>0.14560000000000001</v>
      </c>
      <c r="AU185" s="152">
        <f t="shared" si="30"/>
        <v>5.9705999999999992</v>
      </c>
      <c r="AV185" s="131"/>
      <c r="AW185" s="153">
        <v>0.1734</v>
      </c>
      <c r="AX185" s="152">
        <f t="shared" si="45"/>
        <v>7.1085999999999991</v>
      </c>
      <c r="AY185" s="131"/>
      <c r="AZ185" s="164">
        <f t="shared" si="43"/>
        <v>8.8999999999999996E-2</v>
      </c>
      <c r="BA185" s="165">
        <f t="shared" si="42"/>
        <v>3.6474999999999995</v>
      </c>
      <c r="BB185" s="131"/>
      <c r="BC185" s="155">
        <f t="shared" si="35"/>
        <v>34490.42</v>
      </c>
      <c r="BD185" s="155">
        <f t="shared" si="36"/>
        <v>413885.04</v>
      </c>
      <c r="BE185" s="156"/>
      <c r="BF185" s="157">
        <v>4.7688000000000006</v>
      </c>
      <c r="BG185" s="157">
        <v>5.7777000000000003</v>
      </c>
      <c r="BH185" s="156"/>
      <c r="BI185" s="158">
        <f t="shared" si="37"/>
        <v>1.2520130850528433</v>
      </c>
      <c r="BJ185" s="158">
        <f t="shared" si="38"/>
        <v>1.2303511778043164</v>
      </c>
      <c r="BK185" s="156">
        <v>8.9800000000000005E-2</v>
      </c>
      <c r="BL185" s="161">
        <f t="shared" si="44"/>
        <v>8.0000000000000904E-4</v>
      </c>
      <c r="BM185" s="103">
        <f t="shared" si="39"/>
        <v>10158.3593</v>
      </c>
      <c r="BN185" s="103">
        <f t="shared" si="40"/>
        <v>1966.8197000000002</v>
      </c>
      <c r="BO185" s="103">
        <f t="shared" si="41"/>
        <v>12125.179</v>
      </c>
    </row>
    <row r="186" spans="1:67" ht="21" x14ac:dyDescent="0.35">
      <c r="A186" s="142">
        <f>[1]ХАРАКТЕРИСТИКА!A55</f>
        <v>44</v>
      </c>
      <c r="B186" s="142">
        <v>180</v>
      </c>
      <c r="C186" s="143" t="s">
        <v>525</v>
      </c>
      <c r="D186" s="144">
        <v>9</v>
      </c>
      <c r="E186" s="144">
        <v>2</v>
      </c>
      <c r="F186" s="145" t="s">
        <v>526</v>
      </c>
      <c r="G186" s="145" t="s">
        <v>97</v>
      </c>
      <c r="H186" s="146">
        <f t="shared" si="31"/>
        <v>3771</v>
      </c>
      <c r="I186" s="131"/>
      <c r="J186" s="147">
        <v>398.90999999999985</v>
      </c>
      <c r="K186" s="147">
        <v>3372.09</v>
      </c>
      <c r="L186" s="148">
        <v>0</v>
      </c>
      <c r="M186" s="147"/>
      <c r="N186" s="103"/>
      <c r="O186" s="149">
        <v>0.17829999999999999</v>
      </c>
      <c r="P186" s="149">
        <v>0.1125</v>
      </c>
      <c r="Q186" s="149">
        <v>0.1988</v>
      </c>
      <c r="R186" s="149">
        <v>4.0599999999999997E-2</v>
      </c>
      <c r="S186" s="149">
        <v>8.8000000000000005E-3</v>
      </c>
      <c r="T186" s="149">
        <v>8.8999999999999996E-2</v>
      </c>
      <c r="U186" s="149">
        <v>4.8099999999999997E-2</v>
      </c>
      <c r="V186" s="149">
        <v>0.3458</v>
      </c>
      <c r="W186" s="149">
        <v>1.7567999999999999</v>
      </c>
      <c r="X186" s="149">
        <v>0</v>
      </c>
      <c r="Y186" s="149">
        <v>9.1899999999999996E-2</v>
      </c>
      <c r="Z186" s="149">
        <v>0</v>
      </c>
      <c r="AA186" s="149">
        <v>0.96479999999999999</v>
      </c>
      <c r="AB186" s="149">
        <v>0.1138</v>
      </c>
      <c r="AC186" s="149">
        <v>0.14979999999999999</v>
      </c>
      <c r="AD186" s="149">
        <v>2.6499999999999999E-2</v>
      </c>
      <c r="AE186" s="149">
        <v>4.3900000000000002E-2</v>
      </c>
      <c r="AF186" s="149">
        <v>1.9099999999999999E-2</v>
      </c>
      <c r="AG186" s="149">
        <v>1.7000000000000001E-2</v>
      </c>
      <c r="AH186" s="149">
        <v>5.3E-3</v>
      </c>
      <c r="AI186" s="149">
        <v>0</v>
      </c>
      <c r="AJ186" s="149">
        <v>0.96730000000000005</v>
      </c>
      <c r="AK186" s="149">
        <v>0.86219999999999997</v>
      </c>
      <c r="AL186" s="149">
        <v>0.20649999999999999</v>
      </c>
      <c r="AM186" s="149">
        <v>2.7300000000000001E-2</v>
      </c>
      <c r="AN186" s="149">
        <v>3.8E-3</v>
      </c>
      <c r="AO186" s="149">
        <v>0.20979999999999999</v>
      </c>
      <c r="AP186" s="149">
        <v>0.2797</v>
      </c>
      <c r="AQ186" s="150">
        <f t="shared" si="32"/>
        <v>4.7309000000000001</v>
      </c>
      <c r="AR186" s="150">
        <f t="shared" si="33"/>
        <v>6.7674000000000003</v>
      </c>
      <c r="AS186" s="150">
        <f t="shared" si="34"/>
        <v>2.4850999999999996</v>
      </c>
      <c r="AT186" s="151">
        <v>0.1183</v>
      </c>
      <c r="AU186" s="152">
        <f t="shared" si="30"/>
        <v>4.8491999999999997</v>
      </c>
      <c r="AV186" s="131"/>
      <c r="AW186" s="153">
        <v>0.16919999999999999</v>
      </c>
      <c r="AX186" s="152">
        <f t="shared" si="45"/>
        <v>6.9366000000000003</v>
      </c>
      <c r="AY186" s="131"/>
      <c r="AZ186" s="151">
        <f t="shared" si="43"/>
        <v>6.2100000000000002E-2</v>
      </c>
      <c r="BA186" s="160">
        <f t="shared" si="42"/>
        <v>2.5471999999999997</v>
      </c>
      <c r="BB186" s="131"/>
      <c r="BC186" s="155">
        <f t="shared" si="35"/>
        <v>25325.23</v>
      </c>
      <c r="BD186" s="155">
        <f t="shared" si="36"/>
        <v>303902.76</v>
      </c>
      <c r="BE186" s="156"/>
      <c r="BF186" s="157">
        <v>4.4024999999999999</v>
      </c>
      <c r="BG186" s="157">
        <v>5.5403000000000002</v>
      </c>
      <c r="BH186" s="156"/>
      <c r="BI186" s="158">
        <f t="shared" si="37"/>
        <v>1.1014650766609881</v>
      </c>
      <c r="BJ186" s="158">
        <f t="shared" si="38"/>
        <v>1.2520260635705647</v>
      </c>
      <c r="BK186" s="156">
        <v>6.2100000000000002E-2</v>
      </c>
      <c r="BL186" s="161">
        <f t="shared" si="44"/>
        <v>0</v>
      </c>
      <c r="BM186" s="103">
        <f t="shared" si="39"/>
        <v>3638.2608</v>
      </c>
      <c r="BN186" s="103">
        <f t="shared" si="40"/>
        <v>1415.6334000000002</v>
      </c>
      <c r="BO186" s="103">
        <f t="shared" si="41"/>
        <v>5053.8942000000006</v>
      </c>
    </row>
    <row r="187" spans="1:67" ht="21" x14ac:dyDescent="0.35">
      <c r="A187" s="142">
        <f>[1]ХАРАКТЕРИСТИКА!A56</f>
        <v>45</v>
      </c>
      <c r="B187" s="142">
        <v>181</v>
      </c>
      <c r="C187" s="143" t="s">
        <v>527</v>
      </c>
      <c r="D187" s="144">
        <v>9</v>
      </c>
      <c r="E187" s="144">
        <v>2</v>
      </c>
      <c r="F187" s="145" t="s">
        <v>528</v>
      </c>
      <c r="G187" s="145" t="s">
        <v>97</v>
      </c>
      <c r="H187" s="146">
        <f t="shared" si="31"/>
        <v>3987</v>
      </c>
      <c r="I187" s="131"/>
      <c r="J187" s="147">
        <v>442</v>
      </c>
      <c r="K187" s="147">
        <v>3545</v>
      </c>
      <c r="L187" s="148">
        <v>0</v>
      </c>
      <c r="M187" s="147"/>
      <c r="N187" s="103"/>
      <c r="O187" s="149">
        <v>0.10589999999999999</v>
      </c>
      <c r="P187" s="149">
        <v>9.2399999999999996E-2</v>
      </c>
      <c r="Q187" s="149">
        <v>0.1903</v>
      </c>
      <c r="R187" s="149">
        <v>3.9E-2</v>
      </c>
      <c r="S187" s="149">
        <v>1.9800000000000002E-2</v>
      </c>
      <c r="T187" s="149">
        <v>0.13689999999999999</v>
      </c>
      <c r="U187" s="149">
        <v>4.8099999999999997E-2</v>
      </c>
      <c r="V187" s="149">
        <v>0.3458</v>
      </c>
      <c r="W187" s="149">
        <v>1.2032</v>
      </c>
      <c r="X187" s="149">
        <v>0</v>
      </c>
      <c r="Y187" s="149">
        <v>8.6900000000000005E-2</v>
      </c>
      <c r="Z187" s="149">
        <v>0</v>
      </c>
      <c r="AA187" s="149">
        <v>1.8658999999999999</v>
      </c>
      <c r="AB187" s="149">
        <v>7.0400000000000004E-2</v>
      </c>
      <c r="AC187" s="149">
        <v>0.1234</v>
      </c>
      <c r="AD187" s="149">
        <v>3.1600000000000003E-2</v>
      </c>
      <c r="AE187" s="149">
        <v>4.8099999999999997E-2</v>
      </c>
      <c r="AF187" s="149">
        <v>4.3200000000000002E-2</v>
      </c>
      <c r="AG187" s="149">
        <v>4.8300000000000003E-2</v>
      </c>
      <c r="AH187" s="149">
        <v>6.4999999999999997E-3</v>
      </c>
      <c r="AI187" s="149">
        <v>0</v>
      </c>
      <c r="AJ187" s="149">
        <v>0.98250000000000004</v>
      </c>
      <c r="AK187" s="149">
        <v>1.012</v>
      </c>
      <c r="AL187" s="149">
        <v>0.25169999999999998</v>
      </c>
      <c r="AM187" s="149">
        <v>2.98E-2</v>
      </c>
      <c r="AN187" s="149">
        <v>4.1000000000000003E-3</v>
      </c>
      <c r="AO187" s="149">
        <v>0.18490000000000001</v>
      </c>
      <c r="AP187" s="149">
        <v>0.253</v>
      </c>
      <c r="AQ187" s="150">
        <f t="shared" si="32"/>
        <v>5.7675000000000001</v>
      </c>
      <c r="AR187" s="150">
        <f t="shared" si="33"/>
        <v>7.2237</v>
      </c>
      <c r="AS187" s="150">
        <f t="shared" si="34"/>
        <v>3.3363999999999998</v>
      </c>
      <c r="AT187" s="151">
        <v>0.14419999999999999</v>
      </c>
      <c r="AU187" s="152">
        <f t="shared" si="30"/>
        <v>5.9116999999999997</v>
      </c>
      <c r="AV187" s="131"/>
      <c r="AW187" s="153">
        <v>0.18060000000000001</v>
      </c>
      <c r="AX187" s="152">
        <f t="shared" si="45"/>
        <v>7.4043000000000001</v>
      </c>
      <c r="AY187" s="131"/>
      <c r="AZ187" s="151">
        <f t="shared" si="43"/>
        <v>8.3400000000000002E-2</v>
      </c>
      <c r="BA187" s="160">
        <f t="shared" si="42"/>
        <v>3.4198</v>
      </c>
      <c r="BB187" s="131"/>
      <c r="BC187" s="155">
        <f t="shared" si="35"/>
        <v>28861.21</v>
      </c>
      <c r="BD187" s="155">
        <f t="shared" si="36"/>
        <v>346334.52</v>
      </c>
      <c r="BE187" s="156"/>
      <c r="BF187" s="157">
        <v>4.7218999999999998</v>
      </c>
      <c r="BG187" s="157">
        <v>5.9725000000000001</v>
      </c>
      <c r="BH187" s="156"/>
      <c r="BI187" s="158">
        <f t="shared" si="37"/>
        <v>1.2519748406361846</v>
      </c>
      <c r="BJ187" s="158">
        <f t="shared" si="38"/>
        <v>1.2397321054834658</v>
      </c>
      <c r="BK187" s="156">
        <v>8.3400000000000002E-2</v>
      </c>
      <c r="BL187" s="161">
        <f t="shared" si="44"/>
        <v>0</v>
      </c>
      <c r="BM187" s="103">
        <f t="shared" si="39"/>
        <v>7439.3432999999995</v>
      </c>
      <c r="BN187" s="103">
        <f t="shared" si="40"/>
        <v>1481.1704999999999</v>
      </c>
      <c r="BO187" s="103">
        <f t="shared" si="41"/>
        <v>8920.5137999999988</v>
      </c>
    </row>
    <row r="188" spans="1:67" ht="21" x14ac:dyDescent="0.35">
      <c r="A188" s="142">
        <f>[1]ХАРАКТЕРИСТИКА!A57</f>
        <v>46</v>
      </c>
      <c r="B188" s="142">
        <v>182</v>
      </c>
      <c r="C188" s="143" t="s">
        <v>529</v>
      </c>
      <c r="D188" s="144">
        <v>9</v>
      </c>
      <c r="E188" s="144">
        <v>2</v>
      </c>
      <c r="F188" s="145" t="s">
        <v>530</v>
      </c>
      <c r="G188" s="145" t="s">
        <v>97</v>
      </c>
      <c r="H188" s="146">
        <f t="shared" si="31"/>
        <v>4487.1000000000004</v>
      </c>
      <c r="I188" s="131"/>
      <c r="J188" s="147">
        <v>498.77999999999975</v>
      </c>
      <c r="K188" s="147">
        <v>3988.3200000000006</v>
      </c>
      <c r="L188" s="148">
        <v>0</v>
      </c>
      <c r="M188" s="147"/>
      <c r="N188" s="103"/>
      <c r="O188" s="149">
        <v>0.11020000000000001</v>
      </c>
      <c r="P188" s="149">
        <v>9.4600000000000004E-2</v>
      </c>
      <c r="Q188" s="149">
        <v>0.1933</v>
      </c>
      <c r="R188" s="149">
        <v>4.3799999999999999E-2</v>
      </c>
      <c r="S188" s="149">
        <v>2.1100000000000001E-2</v>
      </c>
      <c r="T188" s="149">
        <v>0.1217</v>
      </c>
      <c r="U188" s="149">
        <v>4.8099999999999997E-2</v>
      </c>
      <c r="V188" s="149">
        <v>0.3458</v>
      </c>
      <c r="W188" s="149">
        <v>1.0694999999999999</v>
      </c>
      <c r="X188" s="149">
        <v>0</v>
      </c>
      <c r="Y188" s="149">
        <v>7.7200000000000005E-2</v>
      </c>
      <c r="Z188" s="149">
        <v>0</v>
      </c>
      <c r="AA188" s="149">
        <v>1.8356999999999999</v>
      </c>
      <c r="AB188" s="149">
        <v>7.1900000000000006E-2</v>
      </c>
      <c r="AC188" s="149">
        <v>0.12590000000000001</v>
      </c>
      <c r="AD188" s="149">
        <v>2.64E-2</v>
      </c>
      <c r="AE188" s="149">
        <v>8.5000000000000006E-2</v>
      </c>
      <c r="AF188" s="149">
        <v>4.5999999999999999E-2</v>
      </c>
      <c r="AG188" s="149">
        <v>4.2900000000000001E-2</v>
      </c>
      <c r="AH188" s="149">
        <v>5.7999999999999996E-3</v>
      </c>
      <c r="AI188" s="149">
        <v>0</v>
      </c>
      <c r="AJ188" s="149">
        <v>1.1264000000000001</v>
      </c>
      <c r="AK188" s="149">
        <v>0.88880000000000003</v>
      </c>
      <c r="AL188" s="149">
        <v>0.25990000000000002</v>
      </c>
      <c r="AM188" s="149">
        <v>2.93E-2</v>
      </c>
      <c r="AN188" s="149">
        <v>4.1000000000000003E-3</v>
      </c>
      <c r="AO188" s="149">
        <v>0.26769999999999999</v>
      </c>
      <c r="AP188" s="149">
        <v>0.36</v>
      </c>
      <c r="AQ188" s="150">
        <f t="shared" si="32"/>
        <v>5.871599999999999</v>
      </c>
      <c r="AR188" s="150">
        <f t="shared" si="33"/>
        <v>7.301099999999999</v>
      </c>
      <c r="AS188" s="150">
        <f t="shared" si="34"/>
        <v>3.3287999999999998</v>
      </c>
      <c r="AT188" s="151">
        <v>0.14680000000000001</v>
      </c>
      <c r="AU188" s="152">
        <f t="shared" si="30"/>
        <v>6.0183999999999989</v>
      </c>
      <c r="AV188" s="131"/>
      <c r="AW188" s="153">
        <v>0.1825</v>
      </c>
      <c r="AX188" s="152">
        <f t="shared" si="45"/>
        <v>7.4835999999999991</v>
      </c>
      <c r="AY188" s="131"/>
      <c r="AZ188" s="151">
        <f t="shared" si="43"/>
        <v>8.3199999999999996E-2</v>
      </c>
      <c r="BA188" s="160">
        <f t="shared" si="42"/>
        <v>3.4119999999999999</v>
      </c>
      <c r="BB188" s="131"/>
      <c r="BC188" s="155">
        <f t="shared" si="35"/>
        <v>32848.85</v>
      </c>
      <c r="BD188" s="155">
        <f t="shared" si="36"/>
        <v>394186.19999999995</v>
      </c>
      <c r="BE188" s="156"/>
      <c r="BF188" s="157">
        <v>4.8071000000000002</v>
      </c>
      <c r="BG188" s="157">
        <v>6.1006999999999998</v>
      </c>
      <c r="BH188" s="156"/>
      <c r="BI188" s="158">
        <f t="shared" si="37"/>
        <v>1.2519814441139145</v>
      </c>
      <c r="BJ188" s="158">
        <f t="shared" si="38"/>
        <v>1.2266789056993459</v>
      </c>
      <c r="BK188" s="156">
        <v>8.3199999999999996E-2</v>
      </c>
      <c r="BL188" s="161">
        <f t="shared" si="44"/>
        <v>0</v>
      </c>
      <c r="BM188" s="103">
        <f t="shared" si="39"/>
        <v>8236.96947</v>
      </c>
      <c r="BN188" s="103">
        <f t="shared" si="40"/>
        <v>1812.3396900000002</v>
      </c>
      <c r="BO188" s="103">
        <f t="shared" si="41"/>
        <v>10049.309160000001</v>
      </c>
    </row>
    <row r="189" spans="1:67" ht="21" x14ac:dyDescent="0.35">
      <c r="A189" s="142">
        <f>[1]ХАРАКТЕРИСТИКА!A58</f>
        <v>47</v>
      </c>
      <c r="B189" s="142">
        <v>183</v>
      </c>
      <c r="C189" s="143" t="s">
        <v>531</v>
      </c>
      <c r="D189" s="144">
        <v>9</v>
      </c>
      <c r="E189" s="144">
        <v>2</v>
      </c>
      <c r="F189" s="145" t="s">
        <v>532</v>
      </c>
      <c r="G189" s="145" t="s">
        <v>97</v>
      </c>
      <c r="H189" s="146">
        <f t="shared" si="31"/>
        <v>6402.7</v>
      </c>
      <c r="I189" s="131"/>
      <c r="J189" s="147">
        <v>711.48999999999978</v>
      </c>
      <c r="K189" s="147">
        <v>5691.21</v>
      </c>
      <c r="L189" s="148">
        <v>0</v>
      </c>
      <c r="M189" s="147"/>
      <c r="N189" s="103"/>
      <c r="O189" s="149">
        <v>0.1681</v>
      </c>
      <c r="P189" s="149">
        <v>0.10440000000000001</v>
      </c>
      <c r="Q189" s="149">
        <v>0.1953</v>
      </c>
      <c r="R189" s="149">
        <v>4.0300000000000002E-2</v>
      </c>
      <c r="S189" s="149">
        <v>2.23E-2</v>
      </c>
      <c r="T189" s="149">
        <v>0.1056</v>
      </c>
      <c r="U189" s="149">
        <v>4.8099999999999997E-2</v>
      </c>
      <c r="V189" s="149">
        <v>0.3458</v>
      </c>
      <c r="W189" s="149">
        <v>0.74950000000000006</v>
      </c>
      <c r="X189" s="149">
        <v>0</v>
      </c>
      <c r="Y189" s="149">
        <v>7.4399999999999994E-2</v>
      </c>
      <c r="Z189" s="149">
        <v>0</v>
      </c>
      <c r="AA189" s="149">
        <v>1.8264</v>
      </c>
      <c r="AB189" s="149">
        <v>0.1187</v>
      </c>
      <c r="AC189" s="149">
        <v>0.13800000000000001</v>
      </c>
      <c r="AD189" s="149">
        <v>2.6800000000000001E-2</v>
      </c>
      <c r="AE189" s="149">
        <v>6.4500000000000002E-2</v>
      </c>
      <c r="AF189" s="149">
        <v>4.8599999999999997E-2</v>
      </c>
      <c r="AG189" s="149">
        <v>4.6800000000000001E-2</v>
      </c>
      <c r="AH189" s="149">
        <v>6.1000000000000004E-3</v>
      </c>
      <c r="AI189" s="149">
        <v>0</v>
      </c>
      <c r="AJ189" s="149">
        <v>0.8165</v>
      </c>
      <c r="AK189" s="149">
        <v>0.65990000000000004</v>
      </c>
      <c r="AL189" s="149">
        <v>0.21249999999999999</v>
      </c>
      <c r="AM189" s="149">
        <v>2.8400000000000002E-2</v>
      </c>
      <c r="AN189" s="149">
        <v>3.8999999999999998E-3</v>
      </c>
      <c r="AO189" s="149">
        <v>0.3508</v>
      </c>
      <c r="AP189" s="149">
        <v>0.37680000000000002</v>
      </c>
      <c r="AQ189" s="150">
        <f t="shared" si="32"/>
        <v>5.4522000000000013</v>
      </c>
      <c r="AR189" s="150">
        <f t="shared" si="33"/>
        <v>6.5785000000000018</v>
      </c>
      <c r="AS189" s="150">
        <f t="shared" si="34"/>
        <v>3.4124999999999996</v>
      </c>
      <c r="AT189" s="151">
        <v>0.1363</v>
      </c>
      <c r="AU189" s="152">
        <f t="shared" si="30"/>
        <v>5.5885000000000016</v>
      </c>
      <c r="AV189" s="131"/>
      <c r="AW189" s="153">
        <v>0.16450000000000001</v>
      </c>
      <c r="AX189" s="152">
        <f t="shared" si="45"/>
        <v>6.7430000000000021</v>
      </c>
      <c r="AY189" s="131"/>
      <c r="AZ189" s="151">
        <f t="shared" si="43"/>
        <v>8.5300000000000001E-2</v>
      </c>
      <c r="BA189" s="160">
        <f t="shared" si="42"/>
        <v>3.4977999999999998</v>
      </c>
      <c r="BB189" s="131"/>
      <c r="BC189" s="155">
        <f t="shared" si="35"/>
        <v>42351.99</v>
      </c>
      <c r="BD189" s="155">
        <f t="shared" si="36"/>
        <v>508223.88</v>
      </c>
      <c r="BE189" s="156"/>
      <c r="BF189" s="157">
        <v>4.4637000000000002</v>
      </c>
      <c r="BG189" s="157">
        <v>5.5663</v>
      </c>
      <c r="BH189" s="156"/>
      <c r="BI189" s="158">
        <f t="shared" si="37"/>
        <v>1.2519882608598252</v>
      </c>
      <c r="BJ189" s="158">
        <f t="shared" si="38"/>
        <v>1.2113971578966283</v>
      </c>
      <c r="BK189" s="156">
        <v>8.5300000000000001E-2</v>
      </c>
      <c r="BL189" s="161">
        <f t="shared" si="44"/>
        <v>0</v>
      </c>
      <c r="BM189" s="103">
        <f t="shared" si="39"/>
        <v>11693.89128</v>
      </c>
      <c r="BN189" s="103">
        <f t="shared" si="40"/>
        <v>2878.0136499999999</v>
      </c>
      <c r="BO189" s="103">
        <f t="shared" si="41"/>
        <v>14571.904930000001</v>
      </c>
    </row>
    <row r="190" spans="1:67" ht="21" x14ac:dyDescent="0.35">
      <c r="A190" s="142">
        <f>[1]ХАРАКТЕРИСТИКА!A59</f>
        <v>48</v>
      </c>
      <c r="B190" s="142">
        <v>184</v>
      </c>
      <c r="C190" s="143" t="s">
        <v>533</v>
      </c>
      <c r="D190" s="144">
        <v>9</v>
      </c>
      <c r="E190" s="144">
        <v>2</v>
      </c>
      <c r="F190" s="145" t="s">
        <v>534</v>
      </c>
      <c r="G190" s="145" t="s">
        <v>97</v>
      </c>
      <c r="H190" s="146">
        <f t="shared" si="31"/>
        <v>3977.7</v>
      </c>
      <c r="I190" s="131"/>
      <c r="J190" s="147">
        <v>442</v>
      </c>
      <c r="K190" s="147">
        <v>3535.7</v>
      </c>
      <c r="L190" s="148">
        <v>0</v>
      </c>
      <c r="M190" s="147"/>
      <c r="N190" s="103"/>
      <c r="O190" s="149">
        <v>0.11899999999999999</v>
      </c>
      <c r="P190" s="149">
        <v>9.3700000000000006E-2</v>
      </c>
      <c r="Q190" s="149">
        <v>0.20899999999999999</v>
      </c>
      <c r="R190" s="149">
        <v>4.2900000000000001E-2</v>
      </c>
      <c r="S190" s="149">
        <v>1.9800000000000002E-2</v>
      </c>
      <c r="T190" s="149">
        <v>0.13719999999999999</v>
      </c>
      <c r="U190" s="149">
        <v>4.8099999999999997E-2</v>
      </c>
      <c r="V190" s="149">
        <v>0.3458</v>
      </c>
      <c r="W190" s="149">
        <v>1.2063999999999999</v>
      </c>
      <c r="X190" s="149">
        <v>0</v>
      </c>
      <c r="Y190" s="149">
        <v>8.7099999999999997E-2</v>
      </c>
      <c r="Z190" s="149">
        <v>0</v>
      </c>
      <c r="AA190" s="149">
        <v>1.9336</v>
      </c>
      <c r="AB190" s="149">
        <v>7.8E-2</v>
      </c>
      <c r="AC190" s="149">
        <v>0.12509999999999999</v>
      </c>
      <c r="AD190" s="149">
        <v>2.3099999999999999E-2</v>
      </c>
      <c r="AE190" s="149">
        <v>6.3500000000000001E-2</v>
      </c>
      <c r="AF190" s="149">
        <v>4.3299999999999998E-2</v>
      </c>
      <c r="AG190" s="149">
        <v>4.8399999999999999E-2</v>
      </c>
      <c r="AH190" s="149">
        <v>6.6E-3</v>
      </c>
      <c r="AI190" s="149">
        <v>0</v>
      </c>
      <c r="AJ190" s="149">
        <v>0.70760000000000001</v>
      </c>
      <c r="AK190" s="149">
        <v>1.1137999999999999</v>
      </c>
      <c r="AL190" s="149">
        <v>0.2903</v>
      </c>
      <c r="AM190" s="149">
        <v>2.9700000000000001E-2</v>
      </c>
      <c r="AN190" s="149">
        <v>4.1000000000000003E-3</v>
      </c>
      <c r="AO190" s="149">
        <v>0.25069999999999998</v>
      </c>
      <c r="AP190" s="149">
        <v>0.33210000000000001</v>
      </c>
      <c r="AQ190" s="150">
        <f t="shared" si="32"/>
        <v>5.8204000000000002</v>
      </c>
      <c r="AR190" s="150">
        <f t="shared" si="33"/>
        <v>7.3589000000000002</v>
      </c>
      <c r="AS190" s="150">
        <f t="shared" si="34"/>
        <v>3.4580000000000002</v>
      </c>
      <c r="AT190" s="151">
        <v>0.14549999999999999</v>
      </c>
      <c r="AU190" s="152">
        <f t="shared" si="30"/>
        <v>5.9659000000000004</v>
      </c>
      <c r="AV190" s="131"/>
      <c r="AW190" s="153">
        <v>0.184</v>
      </c>
      <c r="AX190" s="152">
        <f t="shared" si="45"/>
        <v>7.5429000000000004</v>
      </c>
      <c r="AY190" s="131"/>
      <c r="AZ190" s="151">
        <f t="shared" si="43"/>
        <v>8.6499999999999994E-2</v>
      </c>
      <c r="BA190" s="160">
        <f t="shared" si="42"/>
        <v>3.5445000000000002</v>
      </c>
      <c r="BB190" s="131"/>
      <c r="BC190" s="155">
        <f t="shared" si="35"/>
        <v>29306.36</v>
      </c>
      <c r="BD190" s="155">
        <f t="shared" si="36"/>
        <v>351676.32</v>
      </c>
      <c r="BE190" s="156"/>
      <c r="BF190" s="157">
        <v>4.7651999999999992</v>
      </c>
      <c r="BG190" s="157">
        <v>6.0782999999999996</v>
      </c>
      <c r="BH190" s="156"/>
      <c r="BI190" s="158">
        <f t="shared" si="37"/>
        <v>1.2519726349366243</v>
      </c>
      <c r="BJ190" s="158">
        <f t="shared" si="38"/>
        <v>1.2409555303292041</v>
      </c>
      <c r="BK190" s="156">
        <v>8.6499999999999994E-2</v>
      </c>
      <c r="BL190" s="161">
        <f t="shared" si="44"/>
        <v>0</v>
      </c>
      <c r="BM190" s="103">
        <f t="shared" si="39"/>
        <v>7691.2807199999997</v>
      </c>
      <c r="BN190" s="103">
        <f t="shared" si="40"/>
        <v>1543.3476000000001</v>
      </c>
      <c r="BO190" s="103">
        <f t="shared" si="41"/>
        <v>9234.6283199999998</v>
      </c>
    </row>
    <row r="191" spans="1:67" ht="21" x14ac:dyDescent="0.35">
      <c r="A191" s="142">
        <f>[1]ХАРАКТЕРИСТИКА!A60</f>
        <v>49</v>
      </c>
      <c r="B191" s="142">
        <v>185</v>
      </c>
      <c r="C191" s="143" t="s">
        <v>535</v>
      </c>
      <c r="D191" s="144">
        <v>9</v>
      </c>
      <c r="E191" s="144">
        <v>2</v>
      </c>
      <c r="F191" s="145" t="s">
        <v>536</v>
      </c>
      <c r="G191" s="145" t="s">
        <v>97</v>
      </c>
      <c r="H191" s="146">
        <f t="shared" si="31"/>
        <v>3745.8</v>
      </c>
      <c r="I191" s="131"/>
      <c r="J191" s="147">
        <v>411.69999999999982</v>
      </c>
      <c r="K191" s="147">
        <v>3334.1000000000004</v>
      </c>
      <c r="L191" s="148">
        <v>0</v>
      </c>
      <c r="M191" s="147"/>
      <c r="N191" s="103"/>
      <c r="O191" s="149">
        <v>0.12939999999999999</v>
      </c>
      <c r="P191" s="149">
        <v>0.1133</v>
      </c>
      <c r="Q191" s="149">
        <v>0.19919999999999999</v>
      </c>
      <c r="R191" s="149">
        <v>0.04</v>
      </c>
      <c r="S191" s="149">
        <v>8.8000000000000005E-3</v>
      </c>
      <c r="T191" s="149">
        <v>8.8599999999999998E-2</v>
      </c>
      <c r="U191" s="149">
        <v>4.8099999999999997E-2</v>
      </c>
      <c r="V191" s="149">
        <v>0.3458</v>
      </c>
      <c r="W191" s="149">
        <v>1.7768999999999999</v>
      </c>
      <c r="X191" s="149">
        <v>0</v>
      </c>
      <c r="Y191" s="149">
        <v>9.2499999999999999E-2</v>
      </c>
      <c r="Z191" s="149">
        <v>0</v>
      </c>
      <c r="AA191" s="149">
        <v>1.3393999999999999</v>
      </c>
      <c r="AB191" s="149">
        <v>8.4599999999999995E-2</v>
      </c>
      <c r="AC191" s="149">
        <v>0.15079999999999999</v>
      </c>
      <c r="AD191" s="149">
        <v>2.6200000000000001E-2</v>
      </c>
      <c r="AE191" s="149">
        <v>4.41E-2</v>
      </c>
      <c r="AF191" s="149">
        <v>1.9300000000000001E-2</v>
      </c>
      <c r="AG191" s="149">
        <v>1.4800000000000001E-2</v>
      </c>
      <c r="AH191" s="149">
        <v>8.6999999999999994E-3</v>
      </c>
      <c r="AI191" s="149">
        <v>0</v>
      </c>
      <c r="AJ191" s="149">
        <v>0.8538</v>
      </c>
      <c r="AK191" s="149">
        <v>0.91949999999999998</v>
      </c>
      <c r="AL191" s="149">
        <v>0.20979999999999999</v>
      </c>
      <c r="AM191" s="149">
        <v>2.7799999999999998E-2</v>
      </c>
      <c r="AN191" s="149">
        <v>3.8999999999999998E-3</v>
      </c>
      <c r="AO191" s="149">
        <v>0.14899999999999999</v>
      </c>
      <c r="AP191" s="149">
        <v>0.2021</v>
      </c>
      <c r="AQ191" s="150">
        <f t="shared" si="32"/>
        <v>4.9173999999999989</v>
      </c>
      <c r="AR191" s="150">
        <f t="shared" si="33"/>
        <v>6.8963999999999981</v>
      </c>
      <c r="AS191" s="150">
        <f t="shared" si="34"/>
        <v>2.7852999999999994</v>
      </c>
      <c r="AT191" s="151">
        <v>0.1229</v>
      </c>
      <c r="AU191" s="152">
        <f t="shared" si="30"/>
        <v>5.0402999999999984</v>
      </c>
      <c r="AV191" s="131"/>
      <c r="AW191" s="153">
        <v>0.1724</v>
      </c>
      <c r="AX191" s="152">
        <f t="shared" si="45"/>
        <v>7.0687999999999978</v>
      </c>
      <c r="AY191" s="131"/>
      <c r="AZ191" s="151">
        <f t="shared" si="43"/>
        <v>6.9599999999999995E-2</v>
      </c>
      <c r="BA191" s="160">
        <f t="shared" si="42"/>
        <v>2.8548999999999993</v>
      </c>
      <c r="BB191" s="131"/>
      <c r="BC191" s="155">
        <f t="shared" si="35"/>
        <v>25643.18</v>
      </c>
      <c r="BD191" s="155">
        <f t="shared" si="36"/>
        <v>307718.16000000003</v>
      </c>
      <c r="BE191" s="156"/>
      <c r="BF191" s="157">
        <v>4.1261000000000001</v>
      </c>
      <c r="BG191" s="157">
        <v>5.645900000000001</v>
      </c>
      <c r="BH191" s="156"/>
      <c r="BI191" s="158">
        <f t="shared" si="37"/>
        <v>1.2215651583820069</v>
      </c>
      <c r="BJ191" s="158">
        <f t="shared" si="38"/>
        <v>1.2520235923413445</v>
      </c>
      <c r="BK191" s="156">
        <v>6.9599999999999995E-2</v>
      </c>
      <c r="BL191" s="161">
        <f t="shared" si="44"/>
        <v>0</v>
      </c>
      <c r="BM191" s="103">
        <f t="shared" si="39"/>
        <v>5017.1245200000003</v>
      </c>
      <c r="BN191" s="103">
        <f t="shared" si="40"/>
        <v>1305.4112999999998</v>
      </c>
      <c r="BO191" s="103">
        <f t="shared" si="41"/>
        <v>6322.5358200000001</v>
      </c>
    </row>
    <row r="192" spans="1:67" ht="21" x14ac:dyDescent="0.35">
      <c r="A192" s="142">
        <f>[1]ХАРАКТЕРИСТИКА!A63</f>
        <v>52</v>
      </c>
      <c r="B192" s="142">
        <v>186</v>
      </c>
      <c r="C192" s="143" t="s">
        <v>537</v>
      </c>
      <c r="D192" s="144">
        <v>9</v>
      </c>
      <c r="E192" s="144">
        <v>1</v>
      </c>
      <c r="F192" s="145" t="s">
        <v>538</v>
      </c>
      <c r="G192" s="145" t="s">
        <v>97</v>
      </c>
      <c r="H192" s="146">
        <f t="shared" si="31"/>
        <v>2444.1</v>
      </c>
      <c r="I192" s="131"/>
      <c r="J192" s="147">
        <v>301.80000000000018</v>
      </c>
      <c r="K192" s="147">
        <v>2142.2999999999997</v>
      </c>
      <c r="L192" s="148">
        <v>0</v>
      </c>
      <c r="M192" s="147"/>
      <c r="N192" s="103"/>
      <c r="O192" s="149">
        <v>0.14360000000000001</v>
      </c>
      <c r="P192" s="149">
        <v>0.17849999999999999</v>
      </c>
      <c r="Q192" s="149">
        <v>0.20519999999999999</v>
      </c>
      <c r="R192" s="149">
        <v>3.8199999999999998E-2</v>
      </c>
      <c r="S192" s="149">
        <v>1.14E-2</v>
      </c>
      <c r="T192" s="149">
        <v>8.2900000000000001E-2</v>
      </c>
      <c r="U192" s="149">
        <v>4.8099999999999997E-2</v>
      </c>
      <c r="V192" s="149">
        <v>0.3458</v>
      </c>
      <c r="W192" s="149">
        <v>0.71899999999999997</v>
      </c>
      <c r="X192" s="149">
        <v>0</v>
      </c>
      <c r="Y192" s="149">
        <v>6.3E-2</v>
      </c>
      <c r="Z192" s="149">
        <v>0</v>
      </c>
      <c r="AA192" s="149">
        <v>1.1060999999999999</v>
      </c>
      <c r="AB192" s="149">
        <v>9.2700000000000005E-2</v>
      </c>
      <c r="AC192" s="149">
        <v>0.20580000000000001</v>
      </c>
      <c r="AD192" s="149">
        <v>2.4E-2</v>
      </c>
      <c r="AE192" s="149">
        <v>3.8800000000000001E-2</v>
      </c>
      <c r="AF192" s="149">
        <v>2.4799999999999999E-2</v>
      </c>
      <c r="AG192" s="149">
        <v>1.8100000000000002E-2</v>
      </c>
      <c r="AH192" s="149">
        <v>7.7999999999999996E-3</v>
      </c>
      <c r="AI192" s="149">
        <v>0</v>
      </c>
      <c r="AJ192" s="149">
        <v>1.4014</v>
      </c>
      <c r="AK192" s="149">
        <v>0.68730000000000002</v>
      </c>
      <c r="AL192" s="149">
        <v>0.16769999999999999</v>
      </c>
      <c r="AM192" s="149">
        <v>2.6100000000000002E-2</v>
      </c>
      <c r="AN192" s="149">
        <v>3.5999999999999999E-3</v>
      </c>
      <c r="AO192" s="149">
        <v>0.1323</v>
      </c>
      <c r="AP192" s="149">
        <v>0.47620000000000001</v>
      </c>
      <c r="AQ192" s="150">
        <f t="shared" si="32"/>
        <v>5.0531999999999986</v>
      </c>
      <c r="AR192" s="150">
        <f t="shared" si="33"/>
        <v>6.2483999999999993</v>
      </c>
      <c r="AS192" s="150">
        <f t="shared" si="34"/>
        <v>2.6645000000000003</v>
      </c>
      <c r="AT192" s="151">
        <v>0.1263</v>
      </c>
      <c r="AU192" s="152">
        <f t="shared" si="30"/>
        <v>5.1794999999999982</v>
      </c>
      <c r="AV192" s="131"/>
      <c r="AW192" s="153">
        <v>0.15620000000000001</v>
      </c>
      <c r="AX192" s="152">
        <f t="shared" si="45"/>
        <v>6.4045999999999994</v>
      </c>
      <c r="AY192" s="131"/>
      <c r="AZ192" s="151">
        <f t="shared" si="43"/>
        <v>6.6600000000000006E-2</v>
      </c>
      <c r="BA192" s="160">
        <f t="shared" si="42"/>
        <v>2.7311000000000005</v>
      </c>
      <c r="BB192" s="131"/>
      <c r="BC192" s="155">
        <f t="shared" si="35"/>
        <v>15283.75</v>
      </c>
      <c r="BD192" s="155">
        <f t="shared" si="36"/>
        <v>183405</v>
      </c>
      <c r="BE192" s="156"/>
      <c r="BF192" s="157">
        <v>4.1371000000000002</v>
      </c>
      <c r="BG192" s="157">
        <v>5.1948999999999996</v>
      </c>
      <c r="BH192" s="156"/>
      <c r="BI192" s="158">
        <f t="shared" si="37"/>
        <v>1.2519639360904977</v>
      </c>
      <c r="BJ192" s="158">
        <f t="shared" si="38"/>
        <v>1.2328630002502454</v>
      </c>
      <c r="BK192" s="156">
        <v>6.6600000000000006E-2</v>
      </c>
      <c r="BL192" s="161">
        <f t="shared" si="44"/>
        <v>0</v>
      </c>
      <c r="BM192" s="103">
        <f t="shared" si="39"/>
        <v>2703.4190099999996</v>
      </c>
      <c r="BN192" s="103">
        <f t="shared" si="40"/>
        <v>1006.9691999999999</v>
      </c>
      <c r="BO192" s="103">
        <f t="shared" si="41"/>
        <v>3710.3882099999996</v>
      </c>
    </row>
    <row r="193" spans="1:67" ht="21" x14ac:dyDescent="0.35">
      <c r="A193" s="142">
        <f>[1]ХАРАКТЕРИСТИКА!A68</f>
        <v>57</v>
      </c>
      <c r="B193" s="142">
        <v>187</v>
      </c>
      <c r="C193" s="143" t="s">
        <v>539</v>
      </c>
      <c r="D193" s="144">
        <v>9</v>
      </c>
      <c r="E193" s="144">
        <v>2</v>
      </c>
      <c r="F193" s="145" t="s">
        <v>540</v>
      </c>
      <c r="G193" s="145" t="s">
        <v>97</v>
      </c>
      <c r="H193" s="146">
        <f t="shared" si="31"/>
        <v>3987.1</v>
      </c>
      <c r="I193" s="131"/>
      <c r="J193" s="147">
        <v>444.09000000000015</v>
      </c>
      <c r="K193" s="147">
        <v>3543.0099999999998</v>
      </c>
      <c r="L193" s="148">
        <v>0</v>
      </c>
      <c r="M193" s="147"/>
      <c r="N193" s="103"/>
      <c r="O193" s="149">
        <v>0.11650000000000001</v>
      </c>
      <c r="P193" s="149">
        <v>9.4600000000000004E-2</v>
      </c>
      <c r="Q193" s="149">
        <v>0.19309999999999999</v>
      </c>
      <c r="R193" s="149">
        <v>3.78E-2</v>
      </c>
      <c r="S193" s="149">
        <v>1.9599999999999999E-2</v>
      </c>
      <c r="T193" s="149">
        <v>0.1168</v>
      </c>
      <c r="U193" s="149">
        <v>4.8099999999999997E-2</v>
      </c>
      <c r="V193" s="149">
        <v>0.3458</v>
      </c>
      <c r="W193" s="149">
        <v>1.2039</v>
      </c>
      <c r="X193" s="149">
        <v>0</v>
      </c>
      <c r="Y193" s="149">
        <v>8.6900000000000005E-2</v>
      </c>
      <c r="Z193" s="149">
        <v>0</v>
      </c>
      <c r="AA193" s="149">
        <v>1.5146500000000001</v>
      </c>
      <c r="AB193" s="149">
        <v>7.6700000000000004E-2</v>
      </c>
      <c r="AC193" s="149">
        <v>0.12620000000000001</v>
      </c>
      <c r="AD193" s="149">
        <v>2.7E-2</v>
      </c>
      <c r="AE193" s="149">
        <v>4.9599999999999998E-2</v>
      </c>
      <c r="AF193" s="149">
        <v>4.2799999999999998E-2</v>
      </c>
      <c r="AG193" s="149">
        <v>2.92E-2</v>
      </c>
      <c r="AH193" s="149">
        <v>6.4000000000000003E-3</v>
      </c>
      <c r="AI193" s="149">
        <v>0</v>
      </c>
      <c r="AJ193" s="149">
        <v>1.4179999999999999</v>
      </c>
      <c r="AK193" s="149">
        <v>0.94769999999999999</v>
      </c>
      <c r="AL193" s="149">
        <v>0.28939999999999999</v>
      </c>
      <c r="AM193" s="149">
        <v>2.9700000000000001E-2</v>
      </c>
      <c r="AN193" s="149">
        <v>4.1000000000000003E-3</v>
      </c>
      <c r="AO193" s="149">
        <v>0.21920000000000001</v>
      </c>
      <c r="AP193" s="149">
        <v>0.30209999999999998</v>
      </c>
      <c r="AQ193" s="150">
        <f t="shared" si="32"/>
        <v>5.8398500000000002</v>
      </c>
      <c r="AR193" s="150">
        <f t="shared" si="33"/>
        <v>7.3458500000000004</v>
      </c>
      <c r="AS193" s="150">
        <f t="shared" si="34"/>
        <v>2.9655500000000008</v>
      </c>
      <c r="AT193" s="151">
        <v>0.14599999999999999</v>
      </c>
      <c r="AU193" s="152">
        <f t="shared" si="30"/>
        <v>5.9858500000000001</v>
      </c>
      <c r="AV193" s="131"/>
      <c r="AW193" s="153">
        <v>0.18360000000000001</v>
      </c>
      <c r="AX193" s="152">
        <f t="shared" si="45"/>
        <v>7.5294500000000006</v>
      </c>
      <c r="AY193" s="131"/>
      <c r="AZ193" s="151">
        <f t="shared" si="43"/>
        <v>7.4099999999999999E-2</v>
      </c>
      <c r="BA193" s="160">
        <f t="shared" si="42"/>
        <v>3.0396500000000009</v>
      </c>
      <c r="BB193" s="131"/>
      <c r="BC193" s="155">
        <f t="shared" si="35"/>
        <v>29335.17</v>
      </c>
      <c r="BD193" s="155">
        <f t="shared" si="36"/>
        <v>352022.04</v>
      </c>
      <c r="BE193" s="156"/>
      <c r="BF193" s="157">
        <v>4.7812000000000001</v>
      </c>
      <c r="BG193" s="157">
        <v>6.2768999999999995</v>
      </c>
      <c r="BH193" s="156"/>
      <c r="BI193" s="158">
        <f t="shared" si="37"/>
        <v>1.2519555760060237</v>
      </c>
      <c r="BJ193" s="158">
        <f t="shared" si="38"/>
        <v>1.1995491404992913</v>
      </c>
      <c r="BK193" s="156">
        <v>7.4099999999999999E-2</v>
      </c>
      <c r="BL193" s="161">
        <f t="shared" si="44"/>
        <v>0</v>
      </c>
      <c r="BM193" s="103">
        <f t="shared" si="39"/>
        <v>6039.0610150000002</v>
      </c>
      <c r="BN193" s="103">
        <f t="shared" si="40"/>
        <v>1426.9830900000002</v>
      </c>
      <c r="BO193" s="103">
        <f t="shared" si="41"/>
        <v>7466.0441050000009</v>
      </c>
    </row>
    <row r="194" spans="1:67" ht="21" x14ac:dyDescent="0.35">
      <c r="A194" s="142">
        <f>[1]ХАРАКТЕРИСТИКА!A69</f>
        <v>58</v>
      </c>
      <c r="B194" s="142">
        <v>188</v>
      </c>
      <c r="C194" s="143" t="s">
        <v>541</v>
      </c>
      <c r="D194" s="144">
        <v>9</v>
      </c>
      <c r="E194" s="144">
        <v>2</v>
      </c>
      <c r="F194" s="145" t="s">
        <v>542</v>
      </c>
      <c r="G194" s="145" t="s">
        <v>97</v>
      </c>
      <c r="H194" s="146">
        <f t="shared" si="31"/>
        <v>4467.1000000000004</v>
      </c>
      <c r="I194" s="131"/>
      <c r="J194" s="147">
        <v>497.51000000000022</v>
      </c>
      <c r="K194" s="147">
        <v>3969.59</v>
      </c>
      <c r="L194" s="148">
        <v>0</v>
      </c>
      <c r="M194" s="147"/>
      <c r="N194" s="103"/>
      <c r="O194" s="149">
        <v>0.15989999999999999</v>
      </c>
      <c r="P194" s="149">
        <v>9.9000000000000005E-2</v>
      </c>
      <c r="Q194" s="149">
        <v>0.19400000000000001</v>
      </c>
      <c r="R194" s="149">
        <v>4.3700000000000003E-2</v>
      </c>
      <c r="S194" s="149">
        <v>2.1000000000000001E-2</v>
      </c>
      <c r="T194" s="149">
        <v>0.1258</v>
      </c>
      <c r="U194" s="149">
        <v>4.8099999999999997E-2</v>
      </c>
      <c r="V194" s="149">
        <v>0.3458</v>
      </c>
      <c r="W194" s="149">
        <v>1.0745</v>
      </c>
      <c r="X194" s="149">
        <v>0</v>
      </c>
      <c r="Y194" s="149">
        <v>7.7600000000000002E-2</v>
      </c>
      <c r="Z194" s="149">
        <v>0</v>
      </c>
      <c r="AA194" s="149">
        <v>1.9611999999999998</v>
      </c>
      <c r="AB194" s="149">
        <v>0.11020000000000001</v>
      </c>
      <c r="AC194" s="149">
        <v>0.13170000000000001</v>
      </c>
      <c r="AD194" s="149">
        <v>2.6599999999999999E-2</v>
      </c>
      <c r="AE194" s="149">
        <v>8.4400000000000003E-2</v>
      </c>
      <c r="AF194" s="149">
        <v>4.5900000000000003E-2</v>
      </c>
      <c r="AG194" s="149">
        <v>4.5400000000000003E-2</v>
      </c>
      <c r="AH194" s="149">
        <v>6.6E-3</v>
      </c>
      <c r="AI194" s="149">
        <v>0</v>
      </c>
      <c r="AJ194" s="149">
        <v>0.65500000000000003</v>
      </c>
      <c r="AK194" s="149">
        <v>0.97609999999999997</v>
      </c>
      <c r="AL194" s="149">
        <v>0.2883</v>
      </c>
      <c r="AM194" s="149">
        <v>2.9600000000000001E-2</v>
      </c>
      <c r="AN194" s="149">
        <v>4.1000000000000003E-3</v>
      </c>
      <c r="AO194" s="149">
        <v>0.24129999999999999</v>
      </c>
      <c r="AP194" s="149">
        <v>0.26960000000000001</v>
      </c>
      <c r="AQ194" s="150">
        <f t="shared" si="32"/>
        <v>5.7212999999999994</v>
      </c>
      <c r="AR194" s="150">
        <f t="shared" si="33"/>
        <v>7.0653999999999986</v>
      </c>
      <c r="AS194" s="150">
        <f t="shared" si="34"/>
        <v>3.5606</v>
      </c>
      <c r="AT194" s="151">
        <v>0.14299999999999999</v>
      </c>
      <c r="AU194" s="152">
        <f t="shared" si="30"/>
        <v>5.8642999999999992</v>
      </c>
      <c r="AV194" s="131"/>
      <c r="AW194" s="153">
        <v>0.17660000000000001</v>
      </c>
      <c r="AX194" s="152">
        <f t="shared" si="45"/>
        <v>7.2419999999999982</v>
      </c>
      <c r="AY194" s="131"/>
      <c r="AZ194" s="151">
        <f t="shared" si="43"/>
        <v>8.8999999999999996E-2</v>
      </c>
      <c r="BA194" s="160">
        <f t="shared" si="42"/>
        <v>3.6496</v>
      </c>
      <c r="BB194" s="131"/>
      <c r="BC194" s="155">
        <f t="shared" si="35"/>
        <v>31665.32</v>
      </c>
      <c r="BD194" s="155">
        <f t="shared" si="36"/>
        <v>379983.83999999997</v>
      </c>
      <c r="BE194" s="156"/>
      <c r="BF194" s="157">
        <v>4.6838999999999995</v>
      </c>
      <c r="BG194" s="157">
        <v>6.2035999999999998</v>
      </c>
      <c r="BH194" s="156"/>
      <c r="BI194" s="158">
        <f t="shared" si="37"/>
        <v>1.2520122120455175</v>
      </c>
      <c r="BJ194" s="158">
        <f t="shared" si="38"/>
        <v>1.1673866787026885</v>
      </c>
      <c r="BK194" s="156">
        <v>8.8999999999999996E-2</v>
      </c>
      <c r="BL194" s="161">
        <f t="shared" si="44"/>
        <v>0</v>
      </c>
      <c r="BM194" s="103">
        <f t="shared" si="39"/>
        <v>8760.8765199999998</v>
      </c>
      <c r="BN194" s="103">
        <f t="shared" si="40"/>
        <v>2013.7686800000001</v>
      </c>
      <c r="BO194" s="103">
        <f t="shared" si="41"/>
        <v>10774.645199999999</v>
      </c>
    </row>
    <row r="195" spans="1:67" ht="21" x14ac:dyDescent="0.35">
      <c r="A195" s="142">
        <f>[1]ХАРАКТЕРИСТИКА!A70</f>
        <v>59</v>
      </c>
      <c r="B195" s="142">
        <v>189</v>
      </c>
      <c r="C195" s="143" t="s">
        <v>543</v>
      </c>
      <c r="D195" s="144">
        <v>9</v>
      </c>
      <c r="E195" s="144">
        <v>2</v>
      </c>
      <c r="F195" s="145" t="s">
        <v>544</v>
      </c>
      <c r="G195" s="145" t="s">
        <v>97</v>
      </c>
      <c r="H195" s="146">
        <f t="shared" si="31"/>
        <v>6367</v>
      </c>
      <c r="I195" s="131"/>
      <c r="J195" s="147">
        <v>706.80999999999949</v>
      </c>
      <c r="K195" s="147">
        <v>5660.1900000000005</v>
      </c>
      <c r="L195" s="148">
        <v>0</v>
      </c>
      <c r="M195" s="147"/>
      <c r="N195" s="103"/>
      <c r="O195" s="149">
        <v>0.187</v>
      </c>
      <c r="P195" s="149">
        <v>0.1134</v>
      </c>
      <c r="Q195" s="149">
        <v>0.2079</v>
      </c>
      <c r="R195" s="149">
        <v>4.3099999999999999E-2</v>
      </c>
      <c r="S195" s="149">
        <v>1.95E-2</v>
      </c>
      <c r="T195" s="149">
        <v>9.4899999999999998E-2</v>
      </c>
      <c r="U195" s="149">
        <v>4.8099999999999997E-2</v>
      </c>
      <c r="V195" s="149">
        <v>0.3458</v>
      </c>
      <c r="W195" s="149">
        <v>0.75360000000000005</v>
      </c>
      <c r="X195" s="149">
        <v>0</v>
      </c>
      <c r="Y195" s="149">
        <v>7.4800000000000005E-2</v>
      </c>
      <c r="Z195" s="149">
        <v>0</v>
      </c>
      <c r="AA195" s="149">
        <v>1.9569000000000001</v>
      </c>
      <c r="AB195" s="149">
        <v>0.1305</v>
      </c>
      <c r="AC195" s="149">
        <v>0.1497</v>
      </c>
      <c r="AD195" s="149">
        <v>2.35E-2</v>
      </c>
      <c r="AE195" s="149">
        <v>7.9399999999999998E-2</v>
      </c>
      <c r="AF195" s="149">
        <v>4.2500000000000003E-2</v>
      </c>
      <c r="AG195" s="149">
        <v>3.6200000000000003E-2</v>
      </c>
      <c r="AH195" s="149">
        <v>6.1000000000000004E-3</v>
      </c>
      <c r="AI195" s="149">
        <v>0</v>
      </c>
      <c r="AJ195" s="149">
        <v>0.37630000000000002</v>
      </c>
      <c r="AK195" s="149">
        <v>0.71899999999999997</v>
      </c>
      <c r="AL195" s="149">
        <v>0.2205</v>
      </c>
      <c r="AM195" s="149">
        <v>2.9499999999999998E-2</v>
      </c>
      <c r="AN195" s="149">
        <v>4.1000000000000003E-3</v>
      </c>
      <c r="AO195" s="149">
        <v>0.36009999999999998</v>
      </c>
      <c r="AP195" s="149">
        <v>0.2238</v>
      </c>
      <c r="AQ195" s="150">
        <f t="shared" si="32"/>
        <v>5.2688000000000006</v>
      </c>
      <c r="AR195" s="150">
        <f t="shared" si="33"/>
        <v>6.2462</v>
      </c>
      <c r="AS195" s="150">
        <f t="shared" si="34"/>
        <v>3.5929000000000006</v>
      </c>
      <c r="AT195" s="151">
        <v>0.13170000000000001</v>
      </c>
      <c r="AU195" s="152">
        <f t="shared" si="30"/>
        <v>5.400500000000001</v>
      </c>
      <c r="AV195" s="131"/>
      <c r="AW195" s="153">
        <v>0.15620000000000001</v>
      </c>
      <c r="AX195" s="152">
        <f t="shared" si="45"/>
        <v>6.4024000000000001</v>
      </c>
      <c r="AY195" s="131"/>
      <c r="AZ195" s="151">
        <f t="shared" si="43"/>
        <v>8.9800000000000005E-2</v>
      </c>
      <c r="BA195" s="160">
        <f t="shared" si="42"/>
        <v>3.6827000000000005</v>
      </c>
      <c r="BB195" s="131"/>
      <c r="BC195" s="155">
        <f t="shared" si="35"/>
        <v>40055.93</v>
      </c>
      <c r="BD195" s="155">
        <f t="shared" si="36"/>
        <v>480671.16000000003</v>
      </c>
      <c r="BE195" s="156"/>
      <c r="BF195" s="157">
        <v>4.3135000000000003</v>
      </c>
      <c r="BG195" s="157">
        <v>5.4619999999999997</v>
      </c>
      <c r="BH195" s="156"/>
      <c r="BI195" s="158">
        <f t="shared" si="37"/>
        <v>1.2519995363393996</v>
      </c>
      <c r="BJ195" s="158">
        <f t="shared" si="38"/>
        <v>1.1721713658000732</v>
      </c>
      <c r="BK195" s="156">
        <v>8.9800000000000005E-2</v>
      </c>
      <c r="BL195" s="161">
        <f t="shared" si="44"/>
        <v>0</v>
      </c>
      <c r="BM195" s="103">
        <f t="shared" si="39"/>
        <v>12459.5823</v>
      </c>
      <c r="BN195" s="103">
        <f t="shared" si="40"/>
        <v>2979.1192999999998</v>
      </c>
      <c r="BO195" s="103">
        <f t="shared" si="41"/>
        <v>15438.7016</v>
      </c>
    </row>
    <row r="196" spans="1:67" ht="21" x14ac:dyDescent="0.35">
      <c r="A196" s="142">
        <f>[1]ХАРАКТЕРИСТИКА!A71</f>
        <v>60</v>
      </c>
      <c r="B196" s="142">
        <v>190</v>
      </c>
      <c r="C196" s="143" t="s">
        <v>545</v>
      </c>
      <c r="D196" s="144">
        <v>9</v>
      </c>
      <c r="E196" s="144">
        <v>1</v>
      </c>
      <c r="F196" s="145" t="s">
        <v>546</v>
      </c>
      <c r="G196" s="145" t="s">
        <v>97</v>
      </c>
      <c r="H196" s="146">
        <f t="shared" si="31"/>
        <v>1983.6</v>
      </c>
      <c r="I196" s="131"/>
      <c r="J196" s="147">
        <v>219.78999999999996</v>
      </c>
      <c r="K196" s="147">
        <v>1763.81</v>
      </c>
      <c r="L196" s="148">
        <v>0</v>
      </c>
      <c r="M196" s="147"/>
      <c r="N196" s="103"/>
      <c r="O196" s="149">
        <v>0.1328</v>
      </c>
      <c r="P196" s="149">
        <v>0.11</v>
      </c>
      <c r="Q196" s="149">
        <v>0.1966</v>
      </c>
      <c r="R196" s="149">
        <v>5.1999999999999998E-2</v>
      </c>
      <c r="S196" s="149">
        <v>2.18E-2</v>
      </c>
      <c r="T196" s="149">
        <v>0.11509999999999999</v>
      </c>
      <c r="U196" s="149">
        <v>4.8099999999999997E-2</v>
      </c>
      <c r="V196" s="149">
        <v>0.3458</v>
      </c>
      <c r="W196" s="149">
        <v>1.0076000000000001</v>
      </c>
      <c r="X196" s="149">
        <v>0</v>
      </c>
      <c r="Y196" s="149">
        <v>8.7300000000000003E-2</v>
      </c>
      <c r="Z196" s="149">
        <v>0</v>
      </c>
      <c r="AA196" s="149">
        <v>1.4749999999999999</v>
      </c>
      <c r="AB196" s="149">
        <v>8.6800000000000002E-2</v>
      </c>
      <c r="AC196" s="149">
        <v>0.1464</v>
      </c>
      <c r="AD196" s="149">
        <v>2.7099999999999999E-2</v>
      </c>
      <c r="AE196" s="149">
        <v>0.1066</v>
      </c>
      <c r="AF196" s="149">
        <v>4.7500000000000001E-2</v>
      </c>
      <c r="AG196" s="149">
        <v>2.6499999999999999E-2</v>
      </c>
      <c r="AH196" s="149">
        <v>6.1000000000000004E-3</v>
      </c>
      <c r="AI196" s="149">
        <v>0</v>
      </c>
      <c r="AJ196" s="149">
        <v>1.3523000000000001</v>
      </c>
      <c r="AK196" s="149">
        <v>1.0647</v>
      </c>
      <c r="AL196" s="149">
        <v>0.29139999999999999</v>
      </c>
      <c r="AM196" s="149">
        <v>3.0499999999999999E-2</v>
      </c>
      <c r="AN196" s="149">
        <v>4.1999999999999997E-3</v>
      </c>
      <c r="AO196" s="149">
        <v>0.25519999999999998</v>
      </c>
      <c r="AP196" s="149">
        <v>0.33939999999999998</v>
      </c>
      <c r="AQ196" s="150">
        <f t="shared" si="32"/>
        <v>6.0297999999999998</v>
      </c>
      <c r="AR196" s="150">
        <f t="shared" si="33"/>
        <v>7.3768000000000002</v>
      </c>
      <c r="AS196" s="150">
        <f t="shared" si="34"/>
        <v>3.0661999999999994</v>
      </c>
      <c r="AT196" s="151">
        <v>0.1507</v>
      </c>
      <c r="AU196" s="152">
        <f t="shared" si="30"/>
        <v>6.1804999999999994</v>
      </c>
      <c r="AV196" s="131"/>
      <c r="AW196" s="153">
        <v>0.18440000000000001</v>
      </c>
      <c r="AX196" s="152">
        <f t="shared" si="45"/>
        <v>7.5612000000000004</v>
      </c>
      <c r="AY196" s="131"/>
      <c r="AZ196" s="151">
        <f t="shared" si="43"/>
        <v>7.6700000000000004E-2</v>
      </c>
      <c r="BA196" s="160">
        <f t="shared" si="42"/>
        <v>3.1428999999999996</v>
      </c>
      <c r="BB196" s="131"/>
      <c r="BC196" s="155">
        <f t="shared" si="35"/>
        <v>14694.93</v>
      </c>
      <c r="BD196" s="155">
        <f t="shared" si="36"/>
        <v>176339.16</v>
      </c>
      <c r="BE196" s="156"/>
      <c r="BF196" s="157">
        <v>4.9366000000000003</v>
      </c>
      <c r="BG196" s="157">
        <v>6.1508000000000003</v>
      </c>
      <c r="BH196" s="156"/>
      <c r="BI196" s="158">
        <f t="shared" si="37"/>
        <v>1.2519750435522423</v>
      </c>
      <c r="BJ196" s="158">
        <f t="shared" si="38"/>
        <v>1.2293035052350914</v>
      </c>
      <c r="BK196" s="156">
        <v>7.6700000000000004E-2</v>
      </c>
      <c r="BL196" s="161">
        <f t="shared" si="44"/>
        <v>0</v>
      </c>
      <c r="BM196" s="103">
        <f t="shared" si="39"/>
        <v>2925.8099999999995</v>
      </c>
      <c r="BN196" s="103">
        <f t="shared" si="40"/>
        <v>886.66919999999993</v>
      </c>
      <c r="BO196" s="103">
        <f t="shared" si="41"/>
        <v>3812.4791999999993</v>
      </c>
    </row>
    <row r="197" spans="1:67" ht="21" x14ac:dyDescent="0.35">
      <c r="A197" s="142">
        <f>[1]ХАРАКТЕРИСТИКА!A72</f>
        <v>61</v>
      </c>
      <c r="B197" s="142">
        <v>191</v>
      </c>
      <c r="C197" s="143" t="s">
        <v>547</v>
      </c>
      <c r="D197" s="144">
        <v>9</v>
      </c>
      <c r="E197" s="144">
        <v>2</v>
      </c>
      <c r="F197" s="145" t="s">
        <v>548</v>
      </c>
      <c r="G197" s="145" t="s">
        <v>97</v>
      </c>
      <c r="H197" s="146">
        <f t="shared" si="31"/>
        <v>5220.3999999999996</v>
      </c>
      <c r="I197" s="131"/>
      <c r="J197" s="147">
        <v>581.30000000000018</v>
      </c>
      <c r="K197" s="147">
        <v>4639.0999999999995</v>
      </c>
      <c r="L197" s="148">
        <v>0</v>
      </c>
      <c r="M197" s="147"/>
      <c r="N197" s="103"/>
      <c r="O197" s="149">
        <v>0.1153</v>
      </c>
      <c r="P197" s="149">
        <v>0.11169999999999999</v>
      </c>
      <c r="Q197" s="149">
        <v>0.193</v>
      </c>
      <c r="R197" s="149">
        <v>3.6900000000000002E-2</v>
      </c>
      <c r="S197" s="149">
        <v>1.9599999999999999E-2</v>
      </c>
      <c r="T197" s="149">
        <v>0.1096</v>
      </c>
      <c r="U197" s="149">
        <v>4.8099999999999997E-2</v>
      </c>
      <c r="V197" s="149">
        <v>0.3458</v>
      </c>
      <c r="W197" s="149">
        <v>0.76619999999999999</v>
      </c>
      <c r="X197" s="149">
        <v>0</v>
      </c>
      <c r="Y197" s="149">
        <v>8.3000000000000004E-2</v>
      </c>
      <c r="Z197" s="149">
        <v>0</v>
      </c>
      <c r="AA197" s="149">
        <v>1.956</v>
      </c>
      <c r="AB197" s="149">
        <v>7.9500000000000001E-2</v>
      </c>
      <c r="AC197" s="149">
        <v>0.1479</v>
      </c>
      <c r="AD197" s="149">
        <v>2.7E-2</v>
      </c>
      <c r="AE197" s="149">
        <v>4.53E-2</v>
      </c>
      <c r="AF197" s="149">
        <v>4.2700000000000002E-2</v>
      </c>
      <c r="AG197" s="149">
        <v>4.02E-2</v>
      </c>
      <c r="AH197" s="149">
        <v>6.1000000000000004E-3</v>
      </c>
      <c r="AI197" s="149">
        <v>0</v>
      </c>
      <c r="AJ197" s="149">
        <v>1.3323</v>
      </c>
      <c r="AK197" s="149">
        <v>0.75570000000000004</v>
      </c>
      <c r="AL197" s="149">
        <v>0.253</v>
      </c>
      <c r="AM197" s="149">
        <v>2.8899999999999999E-2</v>
      </c>
      <c r="AN197" s="149">
        <v>4.0000000000000001E-3</v>
      </c>
      <c r="AO197" s="149">
        <v>0.27760000000000001</v>
      </c>
      <c r="AP197" s="149">
        <v>0.38500000000000001</v>
      </c>
      <c r="AQ197" s="150">
        <f t="shared" si="32"/>
        <v>6.0591999999999997</v>
      </c>
      <c r="AR197" s="150">
        <f t="shared" si="33"/>
        <v>7.2103999999999999</v>
      </c>
      <c r="AS197" s="150">
        <f t="shared" si="34"/>
        <v>3.4406000000000003</v>
      </c>
      <c r="AT197" s="151">
        <v>0.1515</v>
      </c>
      <c r="AU197" s="152">
        <f t="shared" si="30"/>
        <v>6.2107000000000001</v>
      </c>
      <c r="AV197" s="131"/>
      <c r="AW197" s="153">
        <v>0.18029999999999999</v>
      </c>
      <c r="AX197" s="152">
        <f t="shared" si="45"/>
        <v>7.3906999999999998</v>
      </c>
      <c r="AY197" s="131"/>
      <c r="AZ197" s="151">
        <f t="shared" si="43"/>
        <v>8.5999999999999993E-2</v>
      </c>
      <c r="BA197" s="160">
        <f t="shared" si="42"/>
        <v>3.5266000000000002</v>
      </c>
      <c r="BB197" s="131"/>
      <c r="BC197" s="155">
        <f t="shared" si="35"/>
        <v>37896.480000000003</v>
      </c>
      <c r="BD197" s="155">
        <f t="shared" si="36"/>
        <v>454757.76</v>
      </c>
      <c r="BE197" s="156"/>
      <c r="BF197" s="157">
        <v>4.9607000000000001</v>
      </c>
      <c r="BG197" s="157">
        <v>6.0771999999999995</v>
      </c>
      <c r="BH197" s="156"/>
      <c r="BI197" s="158">
        <f t="shared" si="37"/>
        <v>1.251980567258653</v>
      </c>
      <c r="BJ197" s="158">
        <f t="shared" si="38"/>
        <v>1.2161357203975516</v>
      </c>
      <c r="BK197" s="156">
        <v>8.5999999999999993E-2</v>
      </c>
      <c r="BL197" s="161">
        <f t="shared" si="44"/>
        <v>0</v>
      </c>
      <c r="BM197" s="103">
        <f t="shared" si="39"/>
        <v>10211.1024</v>
      </c>
      <c r="BN197" s="103">
        <f t="shared" si="40"/>
        <v>2029.16948</v>
      </c>
      <c r="BO197" s="103">
        <f t="shared" si="41"/>
        <v>12240.27188</v>
      </c>
    </row>
    <row r="198" spans="1:67" ht="21" x14ac:dyDescent="0.35">
      <c r="A198" s="142">
        <f>[1]ХАРАКТЕРИСТИКА!A75</f>
        <v>64</v>
      </c>
      <c r="B198" s="142">
        <v>192</v>
      </c>
      <c r="C198" s="143" t="s">
        <v>549</v>
      </c>
      <c r="D198" s="144">
        <v>9</v>
      </c>
      <c r="E198" s="144">
        <v>3</v>
      </c>
      <c r="F198" s="145" t="s">
        <v>550</v>
      </c>
      <c r="G198" s="145" t="s">
        <v>97</v>
      </c>
      <c r="H198" s="146">
        <f t="shared" si="31"/>
        <v>5989.86</v>
      </c>
      <c r="I198" s="131"/>
      <c r="J198" s="147">
        <v>643.5</v>
      </c>
      <c r="K198" s="147">
        <v>5346.36</v>
      </c>
      <c r="L198" s="148">
        <v>0</v>
      </c>
      <c r="M198" s="147"/>
      <c r="N198" s="103"/>
      <c r="O198" s="149">
        <v>0.18490000000000001</v>
      </c>
      <c r="P198" s="149">
        <v>0.1588</v>
      </c>
      <c r="Q198" s="149">
        <v>0.19089999999999999</v>
      </c>
      <c r="R198" s="149">
        <v>4.5199999999999997E-2</v>
      </c>
      <c r="S198" s="149">
        <v>8.3000000000000001E-3</v>
      </c>
      <c r="T198" s="149">
        <v>0.1085</v>
      </c>
      <c r="U198" s="149">
        <v>4.8099999999999997E-2</v>
      </c>
      <c r="V198" s="149">
        <v>0.3458</v>
      </c>
      <c r="W198" s="149">
        <v>1.1307</v>
      </c>
      <c r="X198" s="149">
        <v>8.1299999999999997E-2</v>
      </c>
      <c r="Y198" s="149">
        <v>8.6800000000000002E-2</v>
      </c>
      <c r="Z198" s="149">
        <v>0</v>
      </c>
      <c r="AA198" s="149">
        <v>0.9657</v>
      </c>
      <c r="AB198" s="149">
        <v>0.12239999999999999</v>
      </c>
      <c r="AC198" s="149">
        <v>0.21010000000000001</v>
      </c>
      <c r="AD198" s="149">
        <v>3.0300000000000001E-2</v>
      </c>
      <c r="AE198" s="149">
        <v>6.0499999999999998E-2</v>
      </c>
      <c r="AF198" s="149">
        <v>1.8100000000000002E-2</v>
      </c>
      <c r="AG198" s="149">
        <v>3.3399999999999999E-2</v>
      </c>
      <c r="AH198" s="149">
        <v>7.1999999999999998E-3</v>
      </c>
      <c r="AI198" s="149">
        <v>0</v>
      </c>
      <c r="AJ198" s="149">
        <v>1.6011</v>
      </c>
      <c r="AK198" s="149">
        <v>1.0226</v>
      </c>
      <c r="AL198" s="149">
        <v>0.10489999999999999</v>
      </c>
      <c r="AM198" s="149">
        <v>2.8199999999999999E-2</v>
      </c>
      <c r="AN198" s="149">
        <v>3.8999999999999998E-3</v>
      </c>
      <c r="AO198" s="149">
        <v>0.21659999999999999</v>
      </c>
      <c r="AP198" s="149">
        <v>0.3478</v>
      </c>
      <c r="AQ198" s="150">
        <f t="shared" si="32"/>
        <v>5.6835999999999984</v>
      </c>
      <c r="AR198" s="150">
        <f t="shared" si="33"/>
        <v>7.1620999999999988</v>
      </c>
      <c r="AS198" s="163">
        <f t="shared" si="34"/>
        <v>2.6570999999999998</v>
      </c>
      <c r="AT198" s="151">
        <v>0.1421</v>
      </c>
      <c r="AU198" s="152">
        <f t="shared" si="30"/>
        <v>5.8256999999999985</v>
      </c>
      <c r="AV198" s="131"/>
      <c r="AW198" s="153">
        <v>0.17910000000000001</v>
      </c>
      <c r="AX198" s="152">
        <f t="shared" si="45"/>
        <v>7.3411999999999988</v>
      </c>
      <c r="AY198" s="131"/>
      <c r="AZ198" s="164">
        <f t="shared" si="43"/>
        <v>6.6400000000000001E-2</v>
      </c>
      <c r="BA198" s="165">
        <f t="shared" si="42"/>
        <v>2.7234999999999996</v>
      </c>
      <c r="BB198" s="131"/>
      <c r="BC198" s="155">
        <f t="shared" si="35"/>
        <v>42997.54</v>
      </c>
      <c r="BD198" s="155">
        <f t="shared" si="36"/>
        <v>515970.48</v>
      </c>
      <c r="BE198" s="156"/>
      <c r="BF198" s="157">
        <v>4.6655999999999995</v>
      </c>
      <c r="BG198" s="157">
        <v>5.8638000000000003</v>
      </c>
      <c r="BH198" s="156"/>
      <c r="BI198" s="158">
        <f t="shared" si="37"/>
        <v>1.2486496913580245</v>
      </c>
      <c r="BJ198" s="158">
        <f t="shared" si="38"/>
        <v>1.2519526586854939</v>
      </c>
      <c r="BK198" s="156">
        <v>6.8500000000000005E-2</v>
      </c>
      <c r="BL198" s="161">
        <f t="shared" si="44"/>
        <v>2.1000000000000046E-3</v>
      </c>
      <c r="BM198" s="103">
        <f t="shared" si="39"/>
        <v>5784.4078019999997</v>
      </c>
      <c r="BN198" s="103">
        <f t="shared" si="40"/>
        <v>2887.1125199999997</v>
      </c>
      <c r="BO198" s="103">
        <f t="shared" si="41"/>
        <v>8671.5203220000003</v>
      </c>
    </row>
    <row r="199" spans="1:67" ht="21" x14ac:dyDescent="0.35">
      <c r="A199" s="142">
        <f>[1]ХАРАКТЕРИСТИКА!A76</f>
        <v>65</v>
      </c>
      <c r="B199" s="142">
        <v>193</v>
      </c>
      <c r="C199" s="143" t="s">
        <v>551</v>
      </c>
      <c r="D199" s="144">
        <v>9</v>
      </c>
      <c r="E199" s="144">
        <v>3</v>
      </c>
      <c r="F199" s="145" t="s">
        <v>552</v>
      </c>
      <c r="G199" s="145" t="s">
        <v>97</v>
      </c>
      <c r="H199" s="146">
        <f t="shared" si="31"/>
        <v>5974.9</v>
      </c>
      <c r="I199" s="131"/>
      <c r="J199" s="147">
        <v>636.63000000000011</v>
      </c>
      <c r="K199" s="147">
        <v>5338.2699999999995</v>
      </c>
      <c r="L199" s="148">
        <v>0</v>
      </c>
      <c r="M199" s="147"/>
      <c r="N199" s="103"/>
      <c r="O199" s="149">
        <v>0.13540000000000002</v>
      </c>
      <c r="P199" s="149">
        <v>0.15720000000000001</v>
      </c>
      <c r="Q199" s="149">
        <v>0.18540000000000001</v>
      </c>
      <c r="R199" s="149">
        <v>4.3400000000000001E-2</v>
      </c>
      <c r="S199" s="149">
        <v>8.3000000000000001E-3</v>
      </c>
      <c r="T199" s="149">
        <v>9.4100000000000003E-2</v>
      </c>
      <c r="U199" s="149">
        <v>4.8099999999999997E-2</v>
      </c>
      <c r="V199" s="149">
        <v>0.3458</v>
      </c>
      <c r="W199" s="149">
        <v>1.1324000000000001</v>
      </c>
      <c r="X199" s="149">
        <v>8.1500000000000003E-2</v>
      </c>
      <c r="Y199" s="149">
        <v>8.6999999999999994E-2</v>
      </c>
      <c r="Z199" s="149">
        <v>0</v>
      </c>
      <c r="AA199" s="149">
        <v>0.95669999999999999</v>
      </c>
      <c r="AB199" s="149">
        <v>0.1227</v>
      </c>
      <c r="AC199" s="149">
        <v>0.2079</v>
      </c>
      <c r="AD199" s="149">
        <v>3.09E-2</v>
      </c>
      <c r="AE199" s="149">
        <v>5.8799999999999998E-2</v>
      </c>
      <c r="AF199" s="149">
        <v>1.8100000000000002E-2</v>
      </c>
      <c r="AG199" s="149">
        <v>1.9400000000000001E-2</v>
      </c>
      <c r="AH199" s="149">
        <v>7.1999999999999998E-3</v>
      </c>
      <c r="AI199" s="149">
        <v>0</v>
      </c>
      <c r="AJ199" s="149">
        <v>1.5839000000000001</v>
      </c>
      <c r="AK199" s="149">
        <v>0.87029999999999996</v>
      </c>
      <c r="AL199" s="149">
        <v>0.1075</v>
      </c>
      <c r="AM199" s="149">
        <v>2.8400000000000002E-2</v>
      </c>
      <c r="AN199" s="149">
        <v>3.8999999999999998E-3</v>
      </c>
      <c r="AO199" s="149">
        <v>0.17560000000000001</v>
      </c>
      <c r="AP199" s="149">
        <v>0.25640000000000002</v>
      </c>
      <c r="AQ199" s="150">
        <f t="shared" si="32"/>
        <v>5.3775000000000013</v>
      </c>
      <c r="AR199" s="150">
        <f t="shared" si="33"/>
        <v>6.7663000000000011</v>
      </c>
      <c r="AS199" s="163">
        <f t="shared" si="34"/>
        <v>2.5587</v>
      </c>
      <c r="AT199" s="151">
        <v>0.13439999999999999</v>
      </c>
      <c r="AU199" s="152">
        <f t="shared" ref="AU199:AU239" si="46">AQ199+AT199</f>
        <v>5.5119000000000016</v>
      </c>
      <c r="AV199" s="131"/>
      <c r="AW199" s="153">
        <v>0.16919999999999999</v>
      </c>
      <c r="AX199" s="152">
        <f t="shared" si="45"/>
        <v>6.9355000000000011</v>
      </c>
      <c r="AY199" s="131"/>
      <c r="AZ199" s="164">
        <f t="shared" si="43"/>
        <v>6.4000000000000001E-2</v>
      </c>
      <c r="BA199" s="165">
        <f t="shared" si="42"/>
        <v>2.6227</v>
      </c>
      <c r="BB199" s="131"/>
      <c r="BC199" s="155">
        <f t="shared" si="35"/>
        <v>40532.61</v>
      </c>
      <c r="BD199" s="155">
        <f t="shared" si="36"/>
        <v>486391.32</v>
      </c>
      <c r="BE199" s="156"/>
      <c r="BF199" s="157">
        <v>4.4305000000000003</v>
      </c>
      <c r="BG199" s="157">
        <v>5.5396000000000001</v>
      </c>
      <c r="BH199" s="156"/>
      <c r="BI199" s="158">
        <f t="shared" si="37"/>
        <v>1.2440808035210476</v>
      </c>
      <c r="BJ199" s="158">
        <f t="shared" si="38"/>
        <v>1.2519857029388406</v>
      </c>
      <c r="BK199" s="156">
        <v>6.6000000000000003E-2</v>
      </c>
      <c r="BL199" s="161">
        <f t="shared" si="44"/>
        <v>2.0000000000000018E-3</v>
      </c>
      <c r="BM199" s="103">
        <f t="shared" si="39"/>
        <v>5716.1868299999996</v>
      </c>
      <c r="BN199" s="103">
        <f t="shared" si="40"/>
        <v>2778.3284999999996</v>
      </c>
      <c r="BO199" s="103">
        <f t="shared" si="41"/>
        <v>8494.5153299999984</v>
      </c>
    </row>
    <row r="200" spans="1:67" ht="21" x14ac:dyDescent="0.35">
      <c r="A200" s="142">
        <f>[1]ХАРАКТЕРИСТИКА!A77</f>
        <v>66</v>
      </c>
      <c r="B200" s="142">
        <v>194</v>
      </c>
      <c r="C200" s="143" t="s">
        <v>553</v>
      </c>
      <c r="D200" s="144">
        <v>9</v>
      </c>
      <c r="E200" s="144">
        <v>3</v>
      </c>
      <c r="F200" s="145" t="s">
        <v>554</v>
      </c>
      <c r="G200" s="145" t="s">
        <v>97</v>
      </c>
      <c r="H200" s="146">
        <f t="shared" ref="H200:H239" si="47">I200+J200+K200+L200</f>
        <v>5962.83</v>
      </c>
      <c r="I200" s="131"/>
      <c r="J200" s="147">
        <v>643.89000000000033</v>
      </c>
      <c r="K200" s="147">
        <v>5318.94</v>
      </c>
      <c r="L200" s="148">
        <v>0</v>
      </c>
      <c r="M200" s="147"/>
      <c r="N200" s="103"/>
      <c r="O200" s="149">
        <v>0.18590000000000001</v>
      </c>
      <c r="P200" s="149">
        <v>0.15959999999999999</v>
      </c>
      <c r="Q200" s="149">
        <v>0.19089999999999999</v>
      </c>
      <c r="R200" s="149">
        <v>4.3499999999999997E-2</v>
      </c>
      <c r="S200" s="149">
        <v>8.3000000000000001E-3</v>
      </c>
      <c r="T200" s="149">
        <v>9.4299999999999995E-2</v>
      </c>
      <c r="U200" s="149">
        <v>4.8099999999999997E-2</v>
      </c>
      <c r="V200" s="149">
        <v>0.3458</v>
      </c>
      <c r="W200" s="149">
        <v>1.1365000000000001</v>
      </c>
      <c r="X200" s="149">
        <v>8.1699999999999995E-2</v>
      </c>
      <c r="Y200" s="149">
        <v>8.72E-2</v>
      </c>
      <c r="Z200" s="149">
        <v>0</v>
      </c>
      <c r="AA200" s="149">
        <v>1.2710000000000001</v>
      </c>
      <c r="AB200" s="149">
        <v>0.123</v>
      </c>
      <c r="AC200" s="149">
        <v>0.21110000000000001</v>
      </c>
      <c r="AD200" s="149">
        <v>3.04E-2</v>
      </c>
      <c r="AE200" s="149">
        <v>5.91E-2</v>
      </c>
      <c r="AF200" s="149">
        <v>1.8100000000000002E-2</v>
      </c>
      <c r="AG200" s="149">
        <v>1.9400000000000001E-2</v>
      </c>
      <c r="AH200" s="149">
        <v>7.1999999999999998E-3</v>
      </c>
      <c r="AI200" s="149">
        <v>0</v>
      </c>
      <c r="AJ200" s="149">
        <v>1.0239</v>
      </c>
      <c r="AK200" s="149">
        <v>0.89419999999999999</v>
      </c>
      <c r="AL200" s="149">
        <v>0.15579999999999999</v>
      </c>
      <c r="AM200" s="149">
        <v>2.64E-2</v>
      </c>
      <c r="AN200" s="149">
        <v>3.7000000000000002E-3</v>
      </c>
      <c r="AO200" s="149">
        <v>0.19819999999999999</v>
      </c>
      <c r="AP200" s="149">
        <v>0.2616</v>
      </c>
      <c r="AQ200" s="150">
        <f t="shared" ref="AQ200:AQ239" si="48">O200+P200+Q200+R200+S200+T200+U200+V200+X200+Y200+Z200+AA200+AB200+AC200+AD200+AE200+AF200+AG200+AH200+AI200+AJ200+AK200+AL200+AM200+AN200+AO200</f>
        <v>5.2868000000000004</v>
      </c>
      <c r="AR200" s="150">
        <f t="shared" ref="AR200:AR239" si="49">AQ200+AP200+W200</f>
        <v>6.6848999999999998</v>
      </c>
      <c r="AS200" s="163">
        <f t="shared" ref="AS200:AS239" si="50">O200+P200+Q200+R200+S200+T200+U200+V200+Y200+Z200+AA200+AB200+AC200+AD200+AE200+AF200+AG200+AH200+AI200+AM200+AN200</f>
        <v>2.9330000000000003</v>
      </c>
      <c r="AT200" s="151">
        <v>0.13220000000000001</v>
      </c>
      <c r="AU200" s="152">
        <f t="shared" si="46"/>
        <v>5.4190000000000005</v>
      </c>
      <c r="AV200" s="131"/>
      <c r="AW200" s="153">
        <v>0.1671</v>
      </c>
      <c r="AX200" s="152">
        <f t="shared" si="45"/>
        <v>6.8519999999999994</v>
      </c>
      <c r="AY200" s="131"/>
      <c r="AZ200" s="164">
        <f t="shared" si="43"/>
        <v>7.3300000000000004E-2</v>
      </c>
      <c r="BA200" s="165">
        <f t="shared" si="42"/>
        <v>3.0063000000000004</v>
      </c>
      <c r="BB200" s="131"/>
      <c r="BC200" s="155">
        <f t="shared" ref="BC200:BC239" si="51">ROUND(AU200*I200+AU200*J200+K200*AX200+BA200*L200,2)</f>
        <v>39934.620000000003</v>
      </c>
      <c r="BD200" s="155">
        <f t="shared" ref="BD200:BD239" si="52">BC200*12</f>
        <v>479215.44000000006</v>
      </c>
      <c r="BE200" s="156"/>
      <c r="BF200" s="157">
        <v>4.3680000000000003</v>
      </c>
      <c r="BG200" s="157">
        <v>5.4729000000000001</v>
      </c>
      <c r="BH200" s="156"/>
      <c r="BI200" s="158">
        <f t="shared" ref="BI200:BI239" si="53">AU200/BF200</f>
        <v>1.2406135531135531</v>
      </c>
      <c r="BJ200" s="158">
        <f t="shared" ref="BJ200:BJ239" si="54">AX200/BG200</f>
        <v>1.2519870635312174</v>
      </c>
      <c r="BK200" s="156">
        <v>7.5399999999999995E-2</v>
      </c>
      <c r="BL200" s="161">
        <f t="shared" si="44"/>
        <v>2.0999999999999908E-3</v>
      </c>
      <c r="BM200" s="103">
        <f t="shared" ref="BM200:BM239" si="55">AA200*H200</f>
        <v>7578.7569300000005</v>
      </c>
      <c r="BN200" s="103">
        <f t="shared" ref="BN200:BN239" si="56">(AB200+AC200+AD200+AE200+AF200+AG200+AH200)*H200</f>
        <v>2792.3932889999996</v>
      </c>
      <c r="BO200" s="103">
        <f t="shared" ref="BO200:BO239" si="57">BM200+BN200</f>
        <v>10371.150218999999</v>
      </c>
    </row>
    <row r="201" spans="1:67" ht="21" x14ac:dyDescent="0.35">
      <c r="A201" s="142">
        <f>[1]ХАРАКТЕРИСТИКА!A83</f>
        <v>72</v>
      </c>
      <c r="B201" s="142">
        <v>195</v>
      </c>
      <c r="C201" s="143" t="s">
        <v>555</v>
      </c>
      <c r="D201" s="144">
        <v>9</v>
      </c>
      <c r="E201" s="144">
        <v>2</v>
      </c>
      <c r="F201" s="145" t="s">
        <v>556</v>
      </c>
      <c r="G201" s="145" t="s">
        <v>97</v>
      </c>
      <c r="H201" s="146">
        <f t="shared" si="47"/>
        <v>3995.2</v>
      </c>
      <c r="I201" s="131"/>
      <c r="J201" s="147">
        <v>443.15000000000009</v>
      </c>
      <c r="K201" s="147">
        <v>3552.0499999999997</v>
      </c>
      <c r="L201" s="148">
        <v>0</v>
      </c>
      <c r="M201" s="147"/>
      <c r="N201" s="103"/>
      <c r="O201" s="149">
        <v>0.1237</v>
      </c>
      <c r="P201" s="149">
        <v>0.1062</v>
      </c>
      <c r="Q201" s="149">
        <v>0.20100000000000001</v>
      </c>
      <c r="R201" s="149">
        <v>4.1700000000000001E-2</v>
      </c>
      <c r="S201" s="149">
        <v>2.5600000000000001E-2</v>
      </c>
      <c r="T201" s="149">
        <v>0.11700000000000001</v>
      </c>
      <c r="U201" s="149">
        <v>4.8099999999999997E-2</v>
      </c>
      <c r="V201" s="149">
        <v>0.3458</v>
      </c>
      <c r="W201" s="149">
        <v>1.6677999999999999</v>
      </c>
      <c r="X201" s="149">
        <v>0</v>
      </c>
      <c r="Y201" s="149">
        <v>8.6699999999999999E-2</v>
      </c>
      <c r="Z201" s="149">
        <v>0</v>
      </c>
      <c r="AA201" s="149">
        <v>1.3380999999999998</v>
      </c>
      <c r="AB201" s="149">
        <v>8.0699999999999994E-2</v>
      </c>
      <c r="AC201" s="149">
        <v>0.1414</v>
      </c>
      <c r="AD201" s="149">
        <v>2.4400000000000002E-2</v>
      </c>
      <c r="AE201" s="149">
        <v>5.6500000000000002E-2</v>
      </c>
      <c r="AF201" s="149">
        <v>5.5800000000000002E-2</v>
      </c>
      <c r="AG201" s="149">
        <v>2.9399999999999999E-2</v>
      </c>
      <c r="AH201" s="149">
        <v>6.4999999999999997E-3</v>
      </c>
      <c r="AI201" s="149">
        <v>0</v>
      </c>
      <c r="AJ201" s="149">
        <v>0.93330000000000002</v>
      </c>
      <c r="AK201" s="149">
        <v>1.0503</v>
      </c>
      <c r="AL201" s="149">
        <v>0.2152</v>
      </c>
      <c r="AM201" s="149">
        <v>3.1199999999999999E-2</v>
      </c>
      <c r="AN201" s="149">
        <v>4.3E-3</v>
      </c>
      <c r="AO201" s="149">
        <v>0.44419999999999998</v>
      </c>
      <c r="AP201" s="149">
        <v>0.57869999999999999</v>
      </c>
      <c r="AQ201" s="150">
        <f t="shared" si="48"/>
        <v>5.5071000000000003</v>
      </c>
      <c r="AR201" s="150">
        <f t="shared" si="49"/>
        <v>7.7536000000000005</v>
      </c>
      <c r="AS201" s="150">
        <f t="shared" si="50"/>
        <v>2.8641000000000001</v>
      </c>
      <c r="AT201" s="151">
        <v>0.13769999999999999</v>
      </c>
      <c r="AU201" s="152">
        <f t="shared" si="46"/>
        <v>5.6448</v>
      </c>
      <c r="AV201" s="131"/>
      <c r="AW201" s="153">
        <v>0.1938</v>
      </c>
      <c r="AX201" s="152">
        <f t="shared" si="45"/>
        <v>7.9474000000000009</v>
      </c>
      <c r="AY201" s="131"/>
      <c r="AZ201" s="151">
        <f t="shared" si="43"/>
        <v>7.1599999999999997E-2</v>
      </c>
      <c r="BA201" s="160">
        <f t="shared" si="42"/>
        <v>2.9357000000000002</v>
      </c>
      <c r="BB201" s="131"/>
      <c r="BC201" s="155">
        <f t="shared" si="51"/>
        <v>30731.06</v>
      </c>
      <c r="BD201" s="155">
        <f t="shared" si="52"/>
        <v>368772.72000000003</v>
      </c>
      <c r="BE201" s="156"/>
      <c r="BF201" s="157">
        <v>4.9871999999999996</v>
      </c>
      <c r="BG201" s="157">
        <v>6.3479000000000001</v>
      </c>
      <c r="BH201" s="156"/>
      <c r="BI201" s="158">
        <f t="shared" si="53"/>
        <v>1.1318575553416748</v>
      </c>
      <c r="BJ201" s="158">
        <f t="shared" si="54"/>
        <v>1.2519730934639803</v>
      </c>
      <c r="BK201" s="156">
        <v>7.1599999999999997E-2</v>
      </c>
      <c r="BL201" s="161">
        <f t="shared" si="44"/>
        <v>0</v>
      </c>
      <c r="BM201" s="103">
        <f t="shared" si="55"/>
        <v>5345.9771199999996</v>
      </c>
      <c r="BN201" s="103">
        <f t="shared" si="56"/>
        <v>1576.90544</v>
      </c>
      <c r="BO201" s="103">
        <f t="shared" si="57"/>
        <v>6922.88256</v>
      </c>
    </row>
    <row r="202" spans="1:67" ht="21" x14ac:dyDescent="0.35">
      <c r="A202" s="142">
        <f>[1]ХАРАКТЕРИСТИКА!A90</f>
        <v>79</v>
      </c>
      <c r="B202" s="142">
        <v>196</v>
      </c>
      <c r="C202" s="143" t="s">
        <v>557</v>
      </c>
      <c r="D202" s="144">
        <v>9</v>
      </c>
      <c r="E202" s="144">
        <v>4</v>
      </c>
      <c r="F202" s="145" t="s">
        <v>558</v>
      </c>
      <c r="G202" s="145" t="s">
        <v>97</v>
      </c>
      <c r="H202" s="146">
        <f t="shared" si="47"/>
        <v>10143.299999999999</v>
      </c>
      <c r="I202" s="131"/>
      <c r="J202" s="147">
        <v>1160.9000000000008</v>
      </c>
      <c r="K202" s="147">
        <v>8929.5999999999985</v>
      </c>
      <c r="L202" s="148">
        <v>52.8</v>
      </c>
      <c r="M202" s="147"/>
      <c r="N202" s="103"/>
      <c r="O202" s="149">
        <v>0.11799999999999999</v>
      </c>
      <c r="P202" s="149">
        <v>9.0399999999999994E-2</v>
      </c>
      <c r="Q202" s="149">
        <v>0.19689999999999999</v>
      </c>
      <c r="R202" s="149">
        <v>3.95E-2</v>
      </c>
      <c r="S202" s="149">
        <v>1.9199999999999998E-2</v>
      </c>
      <c r="T202" s="149">
        <v>0.1578</v>
      </c>
      <c r="U202" s="149">
        <v>4.8099999999999997E-2</v>
      </c>
      <c r="V202" s="149">
        <v>0.3458</v>
      </c>
      <c r="W202" s="149">
        <v>0.89359999999999995</v>
      </c>
      <c r="X202" s="149">
        <v>6.4000000000000001E-2</v>
      </c>
      <c r="Y202" s="149">
        <v>7.8799999999999995E-2</v>
      </c>
      <c r="Z202" s="149">
        <v>0</v>
      </c>
      <c r="AA202" s="149">
        <v>2.109</v>
      </c>
      <c r="AB202" s="149">
        <v>8.1299999999999997E-2</v>
      </c>
      <c r="AC202" s="149">
        <v>0.1202</v>
      </c>
      <c r="AD202" s="149">
        <v>2.9100000000000001E-2</v>
      </c>
      <c r="AE202" s="149">
        <v>3.7400000000000003E-2</v>
      </c>
      <c r="AF202" s="149">
        <v>4.2000000000000003E-2</v>
      </c>
      <c r="AG202" s="149">
        <v>5.6300000000000003E-2</v>
      </c>
      <c r="AH202" s="149">
        <v>6.8999999999999999E-3</v>
      </c>
      <c r="AI202" s="149">
        <v>0</v>
      </c>
      <c r="AJ202" s="149">
        <v>0.48670000000000002</v>
      </c>
      <c r="AK202" s="149">
        <v>0.76229999999999998</v>
      </c>
      <c r="AL202" s="149">
        <v>0.1888</v>
      </c>
      <c r="AM202" s="149">
        <v>2.8199999999999999E-2</v>
      </c>
      <c r="AN202" s="149">
        <v>3.8999999999999998E-3</v>
      </c>
      <c r="AO202" s="149">
        <v>0.24970000000000001</v>
      </c>
      <c r="AP202" s="149">
        <v>0.34489999999999998</v>
      </c>
      <c r="AQ202" s="150">
        <f t="shared" si="48"/>
        <v>5.3602999999999987</v>
      </c>
      <c r="AR202" s="150">
        <f t="shared" si="49"/>
        <v>6.5987999999999989</v>
      </c>
      <c r="AS202" s="163">
        <f t="shared" si="50"/>
        <v>3.6087999999999996</v>
      </c>
      <c r="AT202" s="151">
        <v>0.13400000000000001</v>
      </c>
      <c r="AU202" s="152">
        <f t="shared" si="46"/>
        <v>5.4942999999999991</v>
      </c>
      <c r="AV202" s="131"/>
      <c r="AW202" s="153">
        <v>0.16500000000000001</v>
      </c>
      <c r="AX202" s="152">
        <f t="shared" si="45"/>
        <v>6.7637999999999989</v>
      </c>
      <c r="AY202" s="131"/>
      <c r="AZ202" s="164">
        <f t="shared" si="43"/>
        <v>9.0200000000000002E-2</v>
      </c>
      <c r="BA202" s="165">
        <f t="shared" ref="BA202:BA239" si="58">AZ202+AS202</f>
        <v>3.6989999999999994</v>
      </c>
      <c r="BB202" s="131"/>
      <c r="BC202" s="155">
        <f t="shared" si="51"/>
        <v>66971.67</v>
      </c>
      <c r="BD202" s="155">
        <f t="shared" si="52"/>
        <v>803660.04</v>
      </c>
      <c r="BE202" s="156"/>
      <c r="BF202" s="157">
        <v>4.3978999999999999</v>
      </c>
      <c r="BG202" s="157">
        <v>5.4022999999999994</v>
      </c>
      <c r="BH202" s="156"/>
      <c r="BI202" s="158">
        <f t="shared" si="53"/>
        <v>1.2493008026558128</v>
      </c>
      <c r="BJ202" s="158">
        <f t="shared" si="54"/>
        <v>1.2520222868037687</v>
      </c>
      <c r="BK202" s="156">
        <v>9.1800000000000007E-2</v>
      </c>
      <c r="BL202" s="161">
        <f t="shared" si="44"/>
        <v>1.6000000000000042E-3</v>
      </c>
      <c r="BM202" s="103">
        <f t="shared" si="55"/>
        <v>21392.219699999998</v>
      </c>
      <c r="BN202" s="103">
        <f t="shared" si="56"/>
        <v>3785.4795600000002</v>
      </c>
      <c r="BO202" s="103">
        <f t="shared" si="57"/>
        <v>25177.699259999998</v>
      </c>
    </row>
    <row r="203" spans="1:67" ht="21" x14ac:dyDescent="0.35">
      <c r="A203" s="142">
        <f>[1]ХАРАКТЕРИСТИКА!A98</f>
        <v>87</v>
      </c>
      <c r="B203" s="142">
        <v>197</v>
      </c>
      <c r="C203" s="143" t="s">
        <v>559</v>
      </c>
      <c r="D203" s="144">
        <v>9</v>
      </c>
      <c r="E203" s="144">
        <v>4</v>
      </c>
      <c r="F203" s="145" t="s">
        <v>560</v>
      </c>
      <c r="G203" s="145" t="s">
        <v>171</v>
      </c>
      <c r="H203" s="146">
        <f t="shared" si="47"/>
        <v>10176.1</v>
      </c>
      <c r="I203" s="131"/>
      <c r="J203" s="147">
        <v>1166.3000000000004</v>
      </c>
      <c r="K203" s="147">
        <v>8955.5</v>
      </c>
      <c r="L203" s="148">
        <v>54.3</v>
      </c>
      <c r="M203" s="147"/>
      <c r="N203" s="103"/>
      <c r="O203" s="149">
        <v>0.11799999999999999</v>
      </c>
      <c r="P203" s="149">
        <v>8.3400000000000002E-2</v>
      </c>
      <c r="Q203" s="149">
        <v>0.2039</v>
      </c>
      <c r="R203" s="149">
        <v>3.95E-2</v>
      </c>
      <c r="S203" s="149">
        <v>1.9199999999999998E-2</v>
      </c>
      <c r="T203" s="149">
        <v>0.1578</v>
      </c>
      <c r="U203" s="149">
        <v>4.8099999999999997E-2</v>
      </c>
      <c r="V203" s="149">
        <v>0.3458</v>
      </c>
      <c r="W203" s="149">
        <v>0.89100000000000001</v>
      </c>
      <c r="X203" s="149">
        <v>6.3799999999999996E-2</v>
      </c>
      <c r="Y203" s="149">
        <v>7.85E-2</v>
      </c>
      <c r="Z203" s="149">
        <v>0</v>
      </c>
      <c r="AA203" s="149">
        <v>2.0986000000000002</v>
      </c>
      <c r="AB203" s="149">
        <v>8.0799999999999997E-2</v>
      </c>
      <c r="AC203" s="149">
        <v>0.111</v>
      </c>
      <c r="AD203" s="149">
        <v>3.3700000000000001E-2</v>
      </c>
      <c r="AE203" s="149">
        <v>3.8699999999999998E-2</v>
      </c>
      <c r="AF203" s="149">
        <v>4.19E-2</v>
      </c>
      <c r="AG203" s="149">
        <v>5.6399999999999999E-2</v>
      </c>
      <c r="AH203" s="149">
        <v>7.0000000000000001E-3</v>
      </c>
      <c r="AI203" s="149">
        <v>0</v>
      </c>
      <c r="AJ203" s="149">
        <v>0.67330000000000001</v>
      </c>
      <c r="AK203" s="149">
        <v>0.88849999999999996</v>
      </c>
      <c r="AL203" s="149">
        <v>0.1905</v>
      </c>
      <c r="AM203" s="149">
        <v>3.3500000000000002E-2</v>
      </c>
      <c r="AN203" s="149">
        <v>4.7000000000000002E-3</v>
      </c>
      <c r="AO203" s="149">
        <v>0.33410000000000001</v>
      </c>
      <c r="AP203" s="149">
        <v>0.4617</v>
      </c>
      <c r="AQ203" s="150">
        <f t="shared" si="48"/>
        <v>5.7507000000000001</v>
      </c>
      <c r="AR203" s="150">
        <f t="shared" si="49"/>
        <v>7.1034000000000006</v>
      </c>
      <c r="AS203" s="163">
        <f t="shared" si="50"/>
        <v>3.6005000000000007</v>
      </c>
      <c r="AT203" s="151">
        <v>0.14380000000000001</v>
      </c>
      <c r="AU203" s="152">
        <f t="shared" si="46"/>
        <v>5.8944999999999999</v>
      </c>
      <c r="AV203" s="131"/>
      <c r="AW203" s="153">
        <v>0.17760000000000001</v>
      </c>
      <c r="AX203" s="152">
        <f t="shared" si="45"/>
        <v>7.2810000000000006</v>
      </c>
      <c r="AY203" s="131"/>
      <c r="AZ203" s="164">
        <f t="shared" ref="AZ203:AZ239" si="59">ROUND(AS203*0.025,4)</f>
        <v>0.09</v>
      </c>
      <c r="BA203" s="165">
        <f t="shared" si="58"/>
        <v>3.6905000000000006</v>
      </c>
      <c r="BB203" s="131"/>
      <c r="BC203" s="155">
        <f t="shared" si="51"/>
        <v>72280.149999999994</v>
      </c>
      <c r="BD203" s="155">
        <f t="shared" si="52"/>
        <v>867361.79999999993</v>
      </c>
      <c r="BE203" s="156"/>
      <c r="BF203" s="157">
        <v>4.7078999999999995</v>
      </c>
      <c r="BG203" s="157">
        <v>5.8318000000000003</v>
      </c>
      <c r="BH203" s="156"/>
      <c r="BI203" s="158">
        <f t="shared" si="53"/>
        <v>1.2520444359480873</v>
      </c>
      <c r="BJ203" s="158">
        <f t="shared" si="54"/>
        <v>1.2484996056106177</v>
      </c>
      <c r="BK203" s="156">
        <v>9.1600000000000001E-2</v>
      </c>
      <c r="BL203" s="161">
        <f t="shared" ref="BL203:BL239" si="60">BK203-AZ203</f>
        <v>1.6000000000000042E-3</v>
      </c>
      <c r="BM203" s="103">
        <f t="shared" si="55"/>
        <v>21355.563460000005</v>
      </c>
      <c r="BN203" s="103">
        <f t="shared" si="56"/>
        <v>3760.0689499999999</v>
      </c>
      <c r="BO203" s="103">
        <f t="shared" si="57"/>
        <v>25115.632410000006</v>
      </c>
    </row>
    <row r="204" spans="1:67" ht="21" x14ac:dyDescent="0.35">
      <c r="A204" s="142">
        <f>[1]ХАРАКТЕРИСТИКА!A99</f>
        <v>88</v>
      </c>
      <c r="B204" s="142">
        <v>198</v>
      </c>
      <c r="C204" s="143" t="s">
        <v>561</v>
      </c>
      <c r="D204" s="144">
        <v>9</v>
      </c>
      <c r="E204" s="144">
        <v>4</v>
      </c>
      <c r="F204" s="145" t="s">
        <v>562</v>
      </c>
      <c r="G204" s="145" t="s">
        <v>97</v>
      </c>
      <c r="H204" s="146">
        <f t="shared" si="47"/>
        <v>10249.799999999999</v>
      </c>
      <c r="I204" s="131"/>
      <c r="J204" s="147">
        <v>1233.8999999999996</v>
      </c>
      <c r="K204" s="147">
        <v>9015.9</v>
      </c>
      <c r="L204" s="148">
        <v>0</v>
      </c>
      <c r="M204" s="147"/>
      <c r="N204" s="103"/>
      <c r="O204" s="149">
        <v>0.1026</v>
      </c>
      <c r="P204" s="149">
        <v>8.1699999999999995E-2</v>
      </c>
      <c r="Q204" s="149">
        <v>0.19639999999999999</v>
      </c>
      <c r="R204" s="149">
        <v>3.9699999999999999E-2</v>
      </c>
      <c r="S204" s="149">
        <v>1.9E-2</v>
      </c>
      <c r="T204" s="149">
        <v>0.16520000000000001</v>
      </c>
      <c r="U204" s="149">
        <v>4.8099999999999997E-2</v>
      </c>
      <c r="V204" s="149">
        <v>0.3458</v>
      </c>
      <c r="W204" s="149">
        <v>0.8851</v>
      </c>
      <c r="X204" s="149">
        <v>6.3399999999999998E-2</v>
      </c>
      <c r="Y204" s="149">
        <v>7.7899999999999997E-2</v>
      </c>
      <c r="Z204" s="149">
        <v>0</v>
      </c>
      <c r="AA204" s="149">
        <v>1.9669000000000001</v>
      </c>
      <c r="AB204" s="149">
        <v>6.6799999999999998E-2</v>
      </c>
      <c r="AC204" s="149">
        <v>0.1087</v>
      </c>
      <c r="AD204" s="149">
        <v>3.5000000000000003E-2</v>
      </c>
      <c r="AE204" s="149">
        <v>3.8600000000000002E-2</v>
      </c>
      <c r="AF204" s="149">
        <v>4.1599999999999998E-2</v>
      </c>
      <c r="AG204" s="149">
        <v>5.9700000000000003E-2</v>
      </c>
      <c r="AH204" s="149">
        <v>7.6E-3</v>
      </c>
      <c r="AI204" s="149">
        <v>0</v>
      </c>
      <c r="AJ204" s="149">
        <v>0.6835</v>
      </c>
      <c r="AK204" s="149">
        <v>0.85470000000000002</v>
      </c>
      <c r="AL204" s="149">
        <v>0.19489999999999999</v>
      </c>
      <c r="AM204" s="149">
        <v>2.69E-2</v>
      </c>
      <c r="AN204" s="149">
        <v>3.7000000000000002E-3</v>
      </c>
      <c r="AO204" s="149">
        <v>0.22670000000000001</v>
      </c>
      <c r="AP204" s="149">
        <v>0.31940000000000002</v>
      </c>
      <c r="AQ204" s="150">
        <f t="shared" si="48"/>
        <v>5.4551000000000007</v>
      </c>
      <c r="AR204" s="150">
        <f t="shared" si="49"/>
        <v>6.6596000000000011</v>
      </c>
      <c r="AS204" s="163">
        <f t="shared" si="50"/>
        <v>3.4319000000000002</v>
      </c>
      <c r="AT204" s="151">
        <v>0.13639999999999999</v>
      </c>
      <c r="AU204" s="152">
        <f t="shared" si="46"/>
        <v>5.5915000000000008</v>
      </c>
      <c r="AV204" s="131"/>
      <c r="AW204" s="153">
        <v>0.16650000000000001</v>
      </c>
      <c r="AX204" s="152">
        <f t="shared" si="45"/>
        <v>6.8261000000000012</v>
      </c>
      <c r="AY204" s="131"/>
      <c r="AZ204" s="164">
        <f t="shared" si="59"/>
        <v>8.5800000000000001E-2</v>
      </c>
      <c r="BA204" s="165">
        <f t="shared" si="58"/>
        <v>3.5177</v>
      </c>
      <c r="BB204" s="131"/>
      <c r="BC204" s="155">
        <f t="shared" si="51"/>
        <v>68442.789999999994</v>
      </c>
      <c r="BD204" s="155">
        <f t="shared" si="52"/>
        <v>821313.48</v>
      </c>
      <c r="BE204" s="156"/>
      <c r="BF204" s="157">
        <v>4.5970999999999993</v>
      </c>
      <c r="BG204" s="157">
        <v>5.4522999999999993</v>
      </c>
      <c r="BH204" s="156"/>
      <c r="BI204" s="158">
        <f t="shared" si="53"/>
        <v>1.2163102825694463</v>
      </c>
      <c r="BJ204" s="158">
        <f t="shared" si="54"/>
        <v>1.2519670597729402</v>
      </c>
      <c r="BK204" s="156">
        <v>8.7400000000000005E-2</v>
      </c>
      <c r="BL204" s="161">
        <f t="shared" si="60"/>
        <v>1.6000000000000042E-3</v>
      </c>
      <c r="BM204" s="103">
        <f t="shared" si="55"/>
        <v>20160.331620000001</v>
      </c>
      <c r="BN204" s="103">
        <f t="shared" si="56"/>
        <v>3669.4283999999989</v>
      </c>
      <c r="BO204" s="103">
        <f t="shared" si="57"/>
        <v>23829.760020000002</v>
      </c>
    </row>
    <row r="205" spans="1:67" ht="21" x14ac:dyDescent="0.35">
      <c r="A205" s="142">
        <f>[1]ХАРАКТЕРИСТИКА!A100</f>
        <v>89</v>
      </c>
      <c r="B205" s="142">
        <v>199</v>
      </c>
      <c r="C205" s="143" t="s">
        <v>563</v>
      </c>
      <c r="D205" s="144">
        <v>9</v>
      </c>
      <c r="E205" s="144">
        <v>3</v>
      </c>
      <c r="F205" s="145" t="s">
        <v>564</v>
      </c>
      <c r="G205" s="145" t="s">
        <v>97</v>
      </c>
      <c r="H205" s="146">
        <f t="shared" si="47"/>
        <v>7620.6</v>
      </c>
      <c r="I205" s="131"/>
      <c r="J205" s="147">
        <v>845.80000000000018</v>
      </c>
      <c r="K205" s="147">
        <v>6774.8</v>
      </c>
      <c r="L205" s="148">
        <v>0</v>
      </c>
      <c r="M205" s="147"/>
      <c r="N205" s="103"/>
      <c r="O205" s="149">
        <v>0.108</v>
      </c>
      <c r="P205" s="149">
        <v>8.9499999999999996E-2</v>
      </c>
      <c r="Q205" s="149">
        <v>0.1837</v>
      </c>
      <c r="R205" s="149">
        <v>4.3799999999999999E-2</v>
      </c>
      <c r="S205" s="149">
        <v>2.01E-2</v>
      </c>
      <c r="T205" s="149">
        <v>0.13170000000000001</v>
      </c>
      <c r="U205" s="149">
        <v>4.8099999999999997E-2</v>
      </c>
      <c r="V205" s="149">
        <v>0.3458</v>
      </c>
      <c r="W205" s="149">
        <v>1.3117000000000001</v>
      </c>
      <c r="X205" s="149">
        <v>0</v>
      </c>
      <c r="Y205" s="149">
        <v>7.3899999999999993E-2</v>
      </c>
      <c r="Z205" s="149">
        <v>0</v>
      </c>
      <c r="AA205" s="149">
        <v>1.6468</v>
      </c>
      <c r="AB205" s="149">
        <v>6.9900000000000004E-2</v>
      </c>
      <c r="AC205" s="149">
        <v>0.11899999999999999</v>
      </c>
      <c r="AD205" s="149">
        <v>3.4099999999999998E-2</v>
      </c>
      <c r="AE205" s="149">
        <v>5.45E-2</v>
      </c>
      <c r="AF205" s="149">
        <v>4.3900000000000002E-2</v>
      </c>
      <c r="AG205" s="149">
        <v>5.0700000000000002E-2</v>
      </c>
      <c r="AH205" s="149">
        <v>7.1999999999999998E-3</v>
      </c>
      <c r="AI205" s="149">
        <v>0</v>
      </c>
      <c r="AJ205" s="149">
        <v>1.0980000000000001</v>
      </c>
      <c r="AK205" s="149">
        <v>0.8024</v>
      </c>
      <c r="AL205" s="149">
        <v>0.26779999999999998</v>
      </c>
      <c r="AM205" s="149">
        <v>2.9399999999999999E-2</v>
      </c>
      <c r="AN205" s="149">
        <v>4.1000000000000003E-3</v>
      </c>
      <c r="AO205" s="149">
        <v>0.224</v>
      </c>
      <c r="AP205" s="149">
        <v>0.31790000000000002</v>
      </c>
      <c r="AQ205" s="150">
        <f t="shared" si="48"/>
        <v>5.4964000000000004</v>
      </c>
      <c r="AR205" s="150">
        <f t="shared" si="49"/>
        <v>7.1260000000000003</v>
      </c>
      <c r="AS205" s="150">
        <f t="shared" si="50"/>
        <v>3.1042000000000001</v>
      </c>
      <c r="AT205" s="151">
        <v>0.13739999999999999</v>
      </c>
      <c r="AU205" s="152">
        <f t="shared" si="46"/>
        <v>5.6338000000000008</v>
      </c>
      <c r="AV205" s="131"/>
      <c r="AW205" s="153">
        <v>0.1782</v>
      </c>
      <c r="AX205" s="152">
        <f t="shared" si="45"/>
        <v>7.3042000000000007</v>
      </c>
      <c r="AY205" s="131"/>
      <c r="AZ205" s="151">
        <f t="shared" si="59"/>
        <v>7.7600000000000002E-2</v>
      </c>
      <c r="BA205" s="160">
        <f t="shared" si="58"/>
        <v>3.1818</v>
      </c>
      <c r="BB205" s="131"/>
      <c r="BC205" s="155">
        <f t="shared" si="51"/>
        <v>54249.56</v>
      </c>
      <c r="BD205" s="155">
        <f t="shared" si="52"/>
        <v>650994.72</v>
      </c>
      <c r="BE205" s="156"/>
      <c r="BF205" s="157">
        <v>4.7058999999999997</v>
      </c>
      <c r="BG205" s="157">
        <v>5.8340999999999994</v>
      </c>
      <c r="BH205" s="156"/>
      <c r="BI205" s="158">
        <f t="shared" si="53"/>
        <v>1.1971780105824605</v>
      </c>
      <c r="BJ205" s="158">
        <f t="shared" si="54"/>
        <v>1.2519840249567202</v>
      </c>
      <c r="BK205" s="156">
        <v>7.7600000000000002E-2</v>
      </c>
      <c r="BL205" s="161">
        <f t="shared" si="60"/>
        <v>0</v>
      </c>
      <c r="BM205" s="103">
        <f t="shared" si="55"/>
        <v>12549.604080000001</v>
      </c>
      <c r="BN205" s="103">
        <f t="shared" si="56"/>
        <v>2890.4935800000003</v>
      </c>
      <c r="BO205" s="103">
        <f t="shared" si="57"/>
        <v>15440.097660000001</v>
      </c>
    </row>
    <row r="206" spans="1:67" ht="21" x14ac:dyDescent="0.35">
      <c r="A206" s="142">
        <f>[1]ХАРАКТЕРИСТИКА!A101</f>
        <v>90</v>
      </c>
      <c r="B206" s="142">
        <v>200</v>
      </c>
      <c r="C206" s="143" t="s">
        <v>565</v>
      </c>
      <c r="D206" s="144">
        <v>9</v>
      </c>
      <c r="E206" s="144">
        <v>3</v>
      </c>
      <c r="F206" s="145" t="s">
        <v>566</v>
      </c>
      <c r="G206" s="145" t="s">
        <v>97</v>
      </c>
      <c r="H206" s="146">
        <f t="shared" si="47"/>
        <v>7628.5</v>
      </c>
      <c r="I206" s="131"/>
      <c r="J206" s="147">
        <v>845.60999999999967</v>
      </c>
      <c r="K206" s="147">
        <v>6782.89</v>
      </c>
      <c r="L206" s="148">
        <v>0</v>
      </c>
      <c r="M206" s="147"/>
      <c r="N206" s="103"/>
      <c r="O206" s="149">
        <v>0.1079</v>
      </c>
      <c r="P206" s="149">
        <v>8.9399999999999993E-2</v>
      </c>
      <c r="Q206" s="149">
        <v>0.19989999999999999</v>
      </c>
      <c r="R206" s="149">
        <v>4.3200000000000002E-2</v>
      </c>
      <c r="S206" s="149">
        <v>2.01E-2</v>
      </c>
      <c r="T206" s="149">
        <v>0.13159999999999999</v>
      </c>
      <c r="U206" s="149">
        <v>4.8099999999999997E-2</v>
      </c>
      <c r="V206" s="149">
        <v>0.3458</v>
      </c>
      <c r="W206" s="149">
        <v>1.1705000000000001</v>
      </c>
      <c r="X206" s="149">
        <v>2.1299999999999999E-2</v>
      </c>
      <c r="Y206" s="149">
        <v>7.3800000000000004E-2</v>
      </c>
      <c r="Z206" s="149">
        <v>0</v>
      </c>
      <c r="AA206" s="149">
        <v>1.411</v>
      </c>
      <c r="AB206" s="149">
        <v>6.9900000000000004E-2</v>
      </c>
      <c r="AC206" s="149">
        <v>0.11890000000000001</v>
      </c>
      <c r="AD206" s="149">
        <v>2.9600000000000001E-2</v>
      </c>
      <c r="AE206" s="149">
        <v>5.9200000000000003E-2</v>
      </c>
      <c r="AF206" s="149">
        <v>4.3799999999999999E-2</v>
      </c>
      <c r="AG206" s="149">
        <v>5.0599999999999999E-2</v>
      </c>
      <c r="AH206" s="149">
        <v>7.1999999999999998E-3</v>
      </c>
      <c r="AI206" s="149">
        <v>0</v>
      </c>
      <c r="AJ206" s="149">
        <v>1.2302</v>
      </c>
      <c r="AK206" s="149">
        <v>0.85119999999999996</v>
      </c>
      <c r="AL206" s="149">
        <v>0.26469999999999999</v>
      </c>
      <c r="AM206" s="149">
        <v>2.93E-2</v>
      </c>
      <c r="AN206" s="149">
        <v>4.1000000000000003E-3</v>
      </c>
      <c r="AO206" s="149">
        <v>0.24679999999999999</v>
      </c>
      <c r="AP206" s="149">
        <v>0.33879999999999999</v>
      </c>
      <c r="AQ206" s="150">
        <f t="shared" si="48"/>
        <v>5.4976000000000012</v>
      </c>
      <c r="AR206" s="150">
        <f t="shared" si="49"/>
        <v>7.0069000000000017</v>
      </c>
      <c r="AS206" s="163">
        <f t="shared" si="50"/>
        <v>2.8834000000000009</v>
      </c>
      <c r="AT206" s="151">
        <v>0.13739999999999999</v>
      </c>
      <c r="AU206" s="152">
        <f t="shared" si="46"/>
        <v>5.6350000000000016</v>
      </c>
      <c r="AV206" s="131"/>
      <c r="AW206" s="153">
        <v>0.17519999999999999</v>
      </c>
      <c r="AX206" s="152">
        <f t="shared" si="45"/>
        <v>7.1821000000000019</v>
      </c>
      <c r="AY206" s="131"/>
      <c r="AZ206" s="164">
        <f t="shared" si="59"/>
        <v>7.2099999999999997E-2</v>
      </c>
      <c r="BA206" s="165">
        <f t="shared" si="58"/>
        <v>2.9555000000000007</v>
      </c>
      <c r="BB206" s="131"/>
      <c r="BC206" s="155">
        <f t="shared" si="51"/>
        <v>53480.41</v>
      </c>
      <c r="BD206" s="155">
        <f t="shared" si="52"/>
        <v>641764.92000000004</v>
      </c>
      <c r="BE206" s="156"/>
      <c r="BF206" s="157">
        <v>4.6841999999999997</v>
      </c>
      <c r="BG206" s="157">
        <v>5.7366999999999999</v>
      </c>
      <c r="BH206" s="156"/>
      <c r="BI206" s="158">
        <f t="shared" si="53"/>
        <v>1.2029802314162508</v>
      </c>
      <c r="BJ206" s="158">
        <f t="shared" si="54"/>
        <v>1.2519566998448588</v>
      </c>
      <c r="BK206" s="156">
        <v>7.2599999999999998E-2</v>
      </c>
      <c r="BL206" s="161">
        <f t="shared" si="60"/>
        <v>5.0000000000000044E-4</v>
      </c>
      <c r="BM206" s="103">
        <f t="shared" si="55"/>
        <v>10763.8135</v>
      </c>
      <c r="BN206" s="103">
        <f t="shared" si="56"/>
        <v>2892.7272000000003</v>
      </c>
      <c r="BO206" s="103">
        <f t="shared" si="57"/>
        <v>13656.540700000001</v>
      </c>
    </row>
    <row r="207" spans="1:67" ht="21" x14ac:dyDescent="0.35">
      <c r="A207" s="142">
        <f>[1]ХАРАКТЕРИСТИКА!A102</f>
        <v>91</v>
      </c>
      <c r="B207" s="142">
        <v>201</v>
      </c>
      <c r="C207" s="143" t="s">
        <v>567</v>
      </c>
      <c r="D207" s="144">
        <v>9</v>
      </c>
      <c r="E207" s="144">
        <v>3</v>
      </c>
      <c r="F207" s="145" t="s">
        <v>568</v>
      </c>
      <c r="G207" s="145" t="s">
        <v>97</v>
      </c>
      <c r="H207" s="146">
        <f t="shared" si="47"/>
        <v>7609.4</v>
      </c>
      <c r="I207" s="131"/>
      <c r="J207" s="147">
        <v>844.38000000000011</v>
      </c>
      <c r="K207" s="147">
        <v>6765.0199999999995</v>
      </c>
      <c r="L207" s="148">
        <v>0</v>
      </c>
      <c r="M207" s="147"/>
      <c r="N207" s="103"/>
      <c r="O207" s="149">
        <v>0.1082</v>
      </c>
      <c r="P207" s="149">
        <v>8.9700000000000002E-2</v>
      </c>
      <c r="Q207" s="149">
        <v>0.18360000000000001</v>
      </c>
      <c r="R207" s="149">
        <v>4.3700000000000003E-2</v>
      </c>
      <c r="S207" s="149">
        <v>2.01E-2</v>
      </c>
      <c r="T207" s="149">
        <v>0.13189999999999999</v>
      </c>
      <c r="U207" s="149">
        <v>4.8099999999999997E-2</v>
      </c>
      <c r="V207" s="149">
        <v>0.3458</v>
      </c>
      <c r="W207" s="149">
        <v>1.1736</v>
      </c>
      <c r="X207" s="149">
        <v>2.1299999999999999E-2</v>
      </c>
      <c r="Y207" s="149">
        <v>7.3999999999999996E-2</v>
      </c>
      <c r="Z207" s="149">
        <v>0</v>
      </c>
      <c r="AA207" s="149">
        <v>1.5590999999999999</v>
      </c>
      <c r="AB207" s="149">
        <v>7.0000000000000007E-2</v>
      </c>
      <c r="AC207" s="149">
        <v>0.1192</v>
      </c>
      <c r="AD207" s="149">
        <v>3.4099999999999998E-2</v>
      </c>
      <c r="AE207" s="149">
        <v>5.3100000000000001E-2</v>
      </c>
      <c r="AF207" s="149">
        <v>4.3900000000000002E-2</v>
      </c>
      <c r="AG207" s="149">
        <v>5.0700000000000002E-2</v>
      </c>
      <c r="AH207" s="149">
        <v>7.1999999999999998E-3</v>
      </c>
      <c r="AI207" s="149">
        <v>0</v>
      </c>
      <c r="AJ207" s="149">
        <v>1.0844</v>
      </c>
      <c r="AK207" s="149">
        <v>0.86560000000000004</v>
      </c>
      <c r="AL207" s="149">
        <v>0.25619999999999998</v>
      </c>
      <c r="AM207" s="149">
        <v>2.9399999999999999E-2</v>
      </c>
      <c r="AN207" s="149">
        <v>4.1000000000000003E-3</v>
      </c>
      <c r="AO207" s="149">
        <v>0.214</v>
      </c>
      <c r="AP207" s="149">
        <v>0.29189999999999999</v>
      </c>
      <c r="AQ207" s="150">
        <f t="shared" si="48"/>
        <v>5.4573999999999998</v>
      </c>
      <c r="AR207" s="150">
        <f t="shared" si="49"/>
        <v>6.9229000000000003</v>
      </c>
      <c r="AS207" s="163">
        <f t="shared" si="50"/>
        <v>3.0159000000000002</v>
      </c>
      <c r="AT207" s="151">
        <v>0.13639999999999999</v>
      </c>
      <c r="AU207" s="152">
        <f t="shared" si="46"/>
        <v>5.5937999999999999</v>
      </c>
      <c r="AV207" s="131"/>
      <c r="AW207" s="153">
        <v>0.1731</v>
      </c>
      <c r="AX207" s="152">
        <f t="shared" si="45"/>
        <v>7.0960000000000001</v>
      </c>
      <c r="AY207" s="131"/>
      <c r="AZ207" s="164">
        <f t="shared" si="59"/>
        <v>7.5399999999999995E-2</v>
      </c>
      <c r="BA207" s="165">
        <f t="shared" si="58"/>
        <v>3.0913000000000004</v>
      </c>
      <c r="BB207" s="131"/>
      <c r="BC207" s="155">
        <f t="shared" si="51"/>
        <v>52727.87</v>
      </c>
      <c r="BD207" s="155">
        <f t="shared" si="52"/>
        <v>632734.44000000006</v>
      </c>
      <c r="BE207" s="156"/>
      <c r="BF207" s="157">
        <v>4.6709000000000005</v>
      </c>
      <c r="BG207" s="157">
        <v>5.6676000000000002</v>
      </c>
      <c r="BH207" s="156"/>
      <c r="BI207" s="158">
        <f t="shared" si="53"/>
        <v>1.1975850478494507</v>
      </c>
      <c r="BJ207" s="158">
        <f t="shared" si="54"/>
        <v>1.2520290775636953</v>
      </c>
      <c r="BK207" s="156">
        <v>7.5899999999999995E-2</v>
      </c>
      <c r="BL207" s="161">
        <f t="shared" si="60"/>
        <v>5.0000000000000044E-4</v>
      </c>
      <c r="BM207" s="103">
        <f t="shared" si="55"/>
        <v>11863.81554</v>
      </c>
      <c r="BN207" s="103">
        <f t="shared" si="56"/>
        <v>2877.8750799999998</v>
      </c>
      <c r="BO207" s="103">
        <f t="shared" si="57"/>
        <v>14741.690619999999</v>
      </c>
    </row>
    <row r="208" spans="1:67" ht="21" x14ac:dyDescent="0.35">
      <c r="A208" s="142">
        <f>[1]ХАРАКТЕРИСТИКА!A107</f>
        <v>96</v>
      </c>
      <c r="B208" s="142">
        <v>202</v>
      </c>
      <c r="C208" s="143" t="s">
        <v>569</v>
      </c>
      <c r="D208" s="144">
        <v>9</v>
      </c>
      <c r="E208" s="144">
        <v>1</v>
      </c>
      <c r="F208" s="145" t="s">
        <v>570</v>
      </c>
      <c r="G208" s="145" t="s">
        <v>97</v>
      </c>
      <c r="H208" s="146">
        <f t="shared" si="47"/>
        <v>2111.8000000000002</v>
      </c>
      <c r="I208" s="131"/>
      <c r="J208" s="147">
        <v>115.39999999999995</v>
      </c>
      <c r="K208" s="147">
        <v>1873.0000000000002</v>
      </c>
      <c r="L208" s="148">
        <v>123.4</v>
      </c>
      <c r="M208" s="147"/>
      <c r="N208" s="103"/>
      <c r="O208" s="149">
        <v>0.1663</v>
      </c>
      <c r="P208" s="149">
        <v>0.15939999999999999</v>
      </c>
      <c r="Q208" s="149">
        <v>0.19159999999999999</v>
      </c>
      <c r="R208" s="149">
        <v>0.04</v>
      </c>
      <c r="S208" s="149">
        <v>7.1000000000000004E-3</v>
      </c>
      <c r="T208" s="149">
        <v>9.5399999999999999E-2</v>
      </c>
      <c r="U208" s="149">
        <v>4.8099999999999997E-2</v>
      </c>
      <c r="V208" s="149">
        <v>0.3458</v>
      </c>
      <c r="W208" s="149">
        <v>1.5814999999999999</v>
      </c>
      <c r="X208" s="149">
        <v>0</v>
      </c>
      <c r="Y208" s="149">
        <v>8.2000000000000003E-2</v>
      </c>
      <c r="Z208" s="149">
        <v>0</v>
      </c>
      <c r="AA208" s="149">
        <v>1.6525999999999998</v>
      </c>
      <c r="AB208" s="149">
        <v>0.107</v>
      </c>
      <c r="AC208" s="149">
        <v>0.2059</v>
      </c>
      <c r="AD208" s="149">
        <v>3.0599999999999999E-2</v>
      </c>
      <c r="AE208" s="149">
        <v>4.4200000000000003E-2</v>
      </c>
      <c r="AF208" s="149">
        <v>1.55E-2</v>
      </c>
      <c r="AG208" s="149">
        <v>2.0299999999999999E-2</v>
      </c>
      <c r="AH208" s="149">
        <v>8.2000000000000007E-3</v>
      </c>
      <c r="AI208" s="149">
        <v>0</v>
      </c>
      <c r="AJ208" s="149">
        <v>0.45619999999999999</v>
      </c>
      <c r="AK208" s="149">
        <v>0.86539999999999995</v>
      </c>
      <c r="AL208" s="149">
        <v>8.6099999999999996E-2</v>
      </c>
      <c r="AM208" s="149">
        <v>2.9600000000000001E-2</v>
      </c>
      <c r="AN208" s="149">
        <v>4.1000000000000003E-3</v>
      </c>
      <c r="AO208" s="149">
        <v>0.3407</v>
      </c>
      <c r="AP208" s="149">
        <v>0.3977</v>
      </c>
      <c r="AQ208" s="150">
        <f t="shared" si="48"/>
        <v>5.0021000000000013</v>
      </c>
      <c r="AR208" s="150">
        <f t="shared" si="49"/>
        <v>6.9813000000000018</v>
      </c>
      <c r="AS208" s="150">
        <f t="shared" si="50"/>
        <v>3.2537000000000007</v>
      </c>
      <c r="AT208" s="151">
        <v>0.12509999999999999</v>
      </c>
      <c r="AU208" s="152">
        <f t="shared" si="46"/>
        <v>5.1272000000000011</v>
      </c>
      <c r="AV208" s="131"/>
      <c r="AW208" s="153">
        <v>0.17449999999999999</v>
      </c>
      <c r="AX208" s="152">
        <f t="shared" si="45"/>
        <v>7.1558000000000019</v>
      </c>
      <c r="AY208" s="131"/>
      <c r="AZ208" s="151">
        <f t="shared" si="59"/>
        <v>8.1299999999999997E-2</v>
      </c>
      <c r="BA208" s="160">
        <f t="shared" si="58"/>
        <v>3.3350000000000009</v>
      </c>
      <c r="BB208" s="131"/>
      <c r="BC208" s="155">
        <f t="shared" si="51"/>
        <v>14406.03</v>
      </c>
      <c r="BD208" s="155">
        <f t="shared" si="52"/>
        <v>172872.36000000002</v>
      </c>
      <c r="BE208" s="156"/>
      <c r="BF208" s="157">
        <v>4.1037999999999997</v>
      </c>
      <c r="BG208" s="157">
        <v>5.8955000000000002</v>
      </c>
      <c r="BH208" s="156"/>
      <c r="BI208" s="158">
        <f t="shared" si="53"/>
        <v>1.2493786246893126</v>
      </c>
      <c r="BJ208" s="158">
        <f t="shared" si="54"/>
        <v>1.2137732168603175</v>
      </c>
      <c r="BK208" s="156">
        <v>8.1299999999999997E-2</v>
      </c>
      <c r="BL208" s="161">
        <f t="shared" si="60"/>
        <v>0</v>
      </c>
      <c r="BM208" s="103">
        <f t="shared" si="55"/>
        <v>3489.9606800000001</v>
      </c>
      <c r="BN208" s="103">
        <f t="shared" si="56"/>
        <v>911.66406000000018</v>
      </c>
      <c r="BO208" s="103">
        <f t="shared" si="57"/>
        <v>4401.6247400000002</v>
      </c>
    </row>
    <row r="209" spans="1:67" ht="21" x14ac:dyDescent="0.35">
      <c r="A209" s="142">
        <f>[1]ХАРАКТЕРИСТИКА!A108</f>
        <v>97</v>
      </c>
      <c r="B209" s="142">
        <v>203</v>
      </c>
      <c r="C209" s="143" t="s">
        <v>571</v>
      </c>
      <c r="D209" s="144">
        <v>9</v>
      </c>
      <c r="E209" s="144">
        <v>5</v>
      </c>
      <c r="F209" s="145" t="s">
        <v>572</v>
      </c>
      <c r="G209" s="145" t="s">
        <v>97</v>
      </c>
      <c r="H209" s="146">
        <f t="shared" si="47"/>
        <v>9666.6</v>
      </c>
      <c r="I209" s="131"/>
      <c r="J209" s="147">
        <v>905.00000000000034</v>
      </c>
      <c r="K209" s="147">
        <v>8627</v>
      </c>
      <c r="L209" s="148">
        <v>134.6</v>
      </c>
      <c r="M209" s="147"/>
      <c r="N209" s="103"/>
      <c r="O209" s="149">
        <v>0.19950000000000001</v>
      </c>
      <c r="P209" s="149">
        <v>0.1658</v>
      </c>
      <c r="Q209" s="149">
        <v>0.1933</v>
      </c>
      <c r="R209" s="149">
        <v>3.7499999999999999E-2</v>
      </c>
      <c r="S209" s="149">
        <v>9.7000000000000003E-3</v>
      </c>
      <c r="T209" s="149">
        <v>0.12790000000000001</v>
      </c>
      <c r="U209" s="149">
        <v>4.8099999999999997E-2</v>
      </c>
      <c r="V209" s="149">
        <v>0.3458</v>
      </c>
      <c r="W209" s="149">
        <v>1.7168000000000001</v>
      </c>
      <c r="X209" s="149">
        <v>0</v>
      </c>
      <c r="Y209" s="149">
        <v>8.9099999999999999E-2</v>
      </c>
      <c r="Z209" s="149">
        <v>0</v>
      </c>
      <c r="AA209" s="149">
        <v>1.4990000000000001</v>
      </c>
      <c r="AB209" s="149">
        <v>0.13109999999999999</v>
      </c>
      <c r="AC209" s="149">
        <v>0.21929999999999999</v>
      </c>
      <c r="AD209" s="149">
        <v>3.49E-2</v>
      </c>
      <c r="AE209" s="149">
        <v>3.3399999999999999E-2</v>
      </c>
      <c r="AF209" s="149">
        <v>2.12E-2</v>
      </c>
      <c r="AG209" s="149">
        <v>2.8899999999999999E-2</v>
      </c>
      <c r="AH209" s="149">
        <v>7.3000000000000001E-3</v>
      </c>
      <c r="AI209" s="149">
        <v>0</v>
      </c>
      <c r="AJ209" s="149">
        <v>0.77549999999999997</v>
      </c>
      <c r="AK209" s="149">
        <v>0.82799999999999996</v>
      </c>
      <c r="AL209" s="149">
        <v>0.15809999999999999</v>
      </c>
      <c r="AM209" s="149">
        <v>2.1899999999999999E-2</v>
      </c>
      <c r="AN209" s="149">
        <v>3.0000000000000001E-3</v>
      </c>
      <c r="AO209" s="149">
        <v>0.16919999999999999</v>
      </c>
      <c r="AP209" s="149">
        <v>0.22650000000000001</v>
      </c>
      <c r="AQ209" s="150">
        <f t="shared" si="48"/>
        <v>5.1475</v>
      </c>
      <c r="AR209" s="150">
        <f t="shared" si="49"/>
        <v>7.0907999999999998</v>
      </c>
      <c r="AS209" s="150">
        <f t="shared" si="50"/>
        <v>3.2166999999999999</v>
      </c>
      <c r="AT209" s="151">
        <v>0.12870000000000001</v>
      </c>
      <c r="AU209" s="152">
        <f t="shared" si="46"/>
        <v>5.2762000000000002</v>
      </c>
      <c r="AV209" s="131"/>
      <c r="AW209" s="153">
        <v>0.17730000000000001</v>
      </c>
      <c r="AX209" s="152">
        <f t="shared" si="45"/>
        <v>7.2680999999999996</v>
      </c>
      <c r="AY209" s="131"/>
      <c r="AZ209" s="151">
        <f t="shared" si="59"/>
        <v>8.0399999999999999E-2</v>
      </c>
      <c r="BA209" s="160">
        <f t="shared" si="58"/>
        <v>3.2970999999999999</v>
      </c>
      <c r="BB209" s="131"/>
      <c r="BC209" s="155">
        <f t="shared" si="51"/>
        <v>67920.649999999994</v>
      </c>
      <c r="BD209" s="155">
        <f t="shared" si="52"/>
        <v>815047.79999999993</v>
      </c>
      <c r="BE209" s="156"/>
      <c r="BF209" s="157">
        <v>4.2210999999999999</v>
      </c>
      <c r="BG209" s="157">
        <v>5.8093000000000004</v>
      </c>
      <c r="BH209" s="156"/>
      <c r="BI209" s="158">
        <f t="shared" si="53"/>
        <v>1.249958541612376</v>
      </c>
      <c r="BJ209" s="158">
        <f t="shared" si="54"/>
        <v>1.2511145921195324</v>
      </c>
      <c r="BK209" s="156">
        <v>8.0399999999999999E-2</v>
      </c>
      <c r="BL209" s="161">
        <f t="shared" si="60"/>
        <v>0</v>
      </c>
      <c r="BM209" s="103">
        <f t="shared" si="55"/>
        <v>14490.233400000001</v>
      </c>
      <c r="BN209" s="103">
        <f t="shared" si="56"/>
        <v>4602.2682599999989</v>
      </c>
      <c r="BO209" s="103">
        <f t="shared" si="57"/>
        <v>19092.501660000002</v>
      </c>
    </row>
    <row r="210" spans="1:67" ht="21" x14ac:dyDescent="0.35">
      <c r="A210" s="142">
        <f>[1]ХАРАКТЕРИСТИКА!A117</f>
        <v>106</v>
      </c>
      <c r="B210" s="142">
        <v>204</v>
      </c>
      <c r="C210" s="143" t="s">
        <v>573</v>
      </c>
      <c r="D210" s="144">
        <v>9</v>
      </c>
      <c r="E210" s="144">
        <v>1</v>
      </c>
      <c r="F210" s="145" t="s">
        <v>574</v>
      </c>
      <c r="G210" s="145" t="s">
        <v>498</v>
      </c>
      <c r="H210" s="146">
        <f t="shared" si="47"/>
        <v>2066.02</v>
      </c>
      <c r="I210" s="131"/>
      <c r="J210" s="147">
        <v>49.199999999999989</v>
      </c>
      <c r="K210" s="147">
        <v>1830.52</v>
      </c>
      <c r="L210" s="148">
        <v>186.3</v>
      </c>
      <c r="M210" s="147"/>
      <c r="N210" s="103"/>
      <c r="O210" s="149">
        <v>0.17249999999999999</v>
      </c>
      <c r="P210" s="149">
        <v>0.18099999999999999</v>
      </c>
      <c r="Q210" s="149">
        <v>0.18490000000000001</v>
      </c>
      <c r="R210" s="149">
        <v>3.8699999999999998E-2</v>
      </c>
      <c r="S210" s="149">
        <v>8.0000000000000002E-3</v>
      </c>
      <c r="T210" s="149">
        <v>9.8699999999999996E-2</v>
      </c>
      <c r="U210" s="149">
        <v>4.8099999999999997E-2</v>
      </c>
      <c r="V210" s="149">
        <v>0.3458</v>
      </c>
      <c r="W210" s="149">
        <v>1.1008</v>
      </c>
      <c r="X210" s="149">
        <v>7.8600000000000003E-2</v>
      </c>
      <c r="Y210" s="149">
        <v>8.1500000000000003E-2</v>
      </c>
      <c r="Z210" s="149">
        <v>0</v>
      </c>
      <c r="AA210" s="149">
        <v>1.4418</v>
      </c>
      <c r="AB210" s="149">
        <v>0.1124</v>
      </c>
      <c r="AC210" s="149">
        <v>0.23680000000000001</v>
      </c>
      <c r="AD210" s="149">
        <v>2.9000000000000001E-2</v>
      </c>
      <c r="AE210" s="149">
        <v>4.4400000000000002E-2</v>
      </c>
      <c r="AF210" s="149">
        <v>1.7500000000000002E-2</v>
      </c>
      <c r="AG210" s="149">
        <v>2.07E-2</v>
      </c>
      <c r="AH210" s="149">
        <v>6.0000000000000001E-3</v>
      </c>
      <c r="AI210" s="149">
        <v>0</v>
      </c>
      <c r="AJ210" s="149">
        <v>0.58169999999999999</v>
      </c>
      <c r="AK210" s="149">
        <v>0.9022</v>
      </c>
      <c r="AL210" s="149">
        <v>0.1774</v>
      </c>
      <c r="AM210" s="149">
        <v>2.2599999999999999E-2</v>
      </c>
      <c r="AN210" s="149">
        <v>3.0999999999999999E-3</v>
      </c>
      <c r="AO210" s="149">
        <v>0.31440000000000001</v>
      </c>
      <c r="AP210" s="149">
        <v>1.7065999999999999</v>
      </c>
      <c r="AQ210" s="150">
        <f t="shared" si="48"/>
        <v>5.1478000000000002</v>
      </c>
      <c r="AR210" s="150">
        <f t="shared" si="49"/>
        <v>7.9551999999999996</v>
      </c>
      <c r="AS210" s="163">
        <f t="shared" si="50"/>
        <v>3.0935000000000001</v>
      </c>
      <c r="AT210" s="151">
        <v>0.12870000000000001</v>
      </c>
      <c r="AU210" s="152">
        <f t="shared" si="46"/>
        <v>5.2765000000000004</v>
      </c>
      <c r="AV210" s="131"/>
      <c r="AW210" s="153">
        <v>0.19889999999999999</v>
      </c>
      <c r="AX210" s="152">
        <f t="shared" si="45"/>
        <v>8.1540999999999997</v>
      </c>
      <c r="AY210" s="131"/>
      <c r="AZ210" s="164">
        <f t="shared" si="59"/>
        <v>7.7299999999999994E-2</v>
      </c>
      <c r="BA210" s="165">
        <f t="shared" si="58"/>
        <v>3.1708000000000003</v>
      </c>
      <c r="BB210" s="131"/>
      <c r="BC210" s="155">
        <f t="shared" si="51"/>
        <v>15776.57</v>
      </c>
      <c r="BD210" s="155">
        <f t="shared" si="52"/>
        <v>189318.84</v>
      </c>
      <c r="BE210" s="156"/>
      <c r="BF210" s="157">
        <v>4.2144000000000004</v>
      </c>
      <c r="BG210" s="157">
        <v>6.8132999999999999</v>
      </c>
      <c r="BH210" s="156"/>
      <c r="BI210" s="158">
        <f t="shared" si="53"/>
        <v>1.2520168944570995</v>
      </c>
      <c r="BJ210" s="158">
        <f t="shared" si="54"/>
        <v>1.1967915694303788</v>
      </c>
      <c r="BK210" s="156">
        <v>7.9299999999999995E-2</v>
      </c>
      <c r="BL210" s="161">
        <f t="shared" si="60"/>
        <v>2.0000000000000018E-3</v>
      </c>
      <c r="BM210" s="103">
        <f t="shared" si="55"/>
        <v>2978.787636</v>
      </c>
      <c r="BN210" s="103">
        <f t="shared" si="56"/>
        <v>964.41813600000012</v>
      </c>
      <c r="BO210" s="103">
        <f t="shared" si="57"/>
        <v>3943.2057720000003</v>
      </c>
    </row>
    <row r="211" spans="1:67" ht="21" x14ac:dyDescent="0.35">
      <c r="A211" s="142">
        <f>[1]ХАРАКТЕРИСТИКА!A118</f>
        <v>107</v>
      </c>
      <c r="B211" s="142">
        <v>205</v>
      </c>
      <c r="C211" s="143" t="s">
        <v>575</v>
      </c>
      <c r="D211" s="144">
        <v>9</v>
      </c>
      <c r="E211" s="144">
        <v>1</v>
      </c>
      <c r="F211" s="145" t="s">
        <v>576</v>
      </c>
      <c r="G211" s="145" t="s">
        <v>171</v>
      </c>
      <c r="H211" s="146">
        <f t="shared" si="47"/>
        <v>1884.7</v>
      </c>
      <c r="I211" s="131"/>
      <c r="J211" s="147">
        <v>33.099999999999909</v>
      </c>
      <c r="K211" s="147">
        <v>1675.6000000000001</v>
      </c>
      <c r="L211" s="148">
        <v>176</v>
      </c>
      <c r="M211" s="147"/>
      <c r="N211" s="103"/>
      <c r="O211" s="149">
        <v>0.18279999999999999</v>
      </c>
      <c r="P211" s="149">
        <v>0.17030000000000001</v>
      </c>
      <c r="Q211" s="149">
        <v>0.20349999999999999</v>
      </c>
      <c r="R211" s="149">
        <v>4.1000000000000002E-2</v>
      </c>
      <c r="S211" s="149">
        <v>8.8000000000000005E-3</v>
      </c>
      <c r="T211" s="149">
        <v>0.1076</v>
      </c>
      <c r="U211" s="149">
        <v>4.8099999999999997E-2</v>
      </c>
      <c r="V211" s="149">
        <v>0.3458</v>
      </c>
      <c r="W211" s="149">
        <v>1.7678</v>
      </c>
      <c r="X211" s="149">
        <v>0</v>
      </c>
      <c r="Y211" s="149">
        <v>9.1899999999999996E-2</v>
      </c>
      <c r="Z211" s="149">
        <v>0</v>
      </c>
      <c r="AA211" s="149">
        <v>1.5626000000000002</v>
      </c>
      <c r="AB211" s="149">
        <v>0.1174</v>
      </c>
      <c r="AC211" s="149">
        <v>0.22520000000000001</v>
      </c>
      <c r="AD211" s="149">
        <v>2.53E-2</v>
      </c>
      <c r="AE211" s="149">
        <v>4.7899999999999998E-2</v>
      </c>
      <c r="AF211" s="149">
        <v>1.9099999999999999E-2</v>
      </c>
      <c r="AG211" s="149">
        <v>2.18E-2</v>
      </c>
      <c r="AH211" s="149">
        <v>8.0000000000000002E-3</v>
      </c>
      <c r="AI211" s="149">
        <v>0</v>
      </c>
      <c r="AJ211" s="149">
        <v>0.71489999999999998</v>
      </c>
      <c r="AK211" s="149">
        <v>1.0179</v>
      </c>
      <c r="AL211" s="149">
        <v>0.1799</v>
      </c>
      <c r="AM211" s="149">
        <v>2.7699999999999999E-2</v>
      </c>
      <c r="AN211" s="149">
        <v>3.8E-3</v>
      </c>
      <c r="AO211" s="149">
        <v>0.1983</v>
      </c>
      <c r="AP211" s="149">
        <v>0.247</v>
      </c>
      <c r="AQ211" s="150">
        <f t="shared" si="48"/>
        <v>5.3696000000000002</v>
      </c>
      <c r="AR211" s="150">
        <f t="shared" si="49"/>
        <v>7.3844000000000003</v>
      </c>
      <c r="AS211" s="150">
        <f t="shared" si="50"/>
        <v>3.2585999999999999</v>
      </c>
      <c r="AT211" s="151">
        <v>0.13420000000000001</v>
      </c>
      <c r="AU211" s="152">
        <f t="shared" si="46"/>
        <v>5.5038</v>
      </c>
      <c r="AV211" s="131"/>
      <c r="AW211" s="153">
        <v>0.18459999999999999</v>
      </c>
      <c r="AX211" s="152">
        <f t="shared" si="45"/>
        <v>7.569</v>
      </c>
      <c r="AY211" s="131"/>
      <c r="AZ211" s="151">
        <f t="shared" si="59"/>
        <v>8.1500000000000003E-2</v>
      </c>
      <c r="BA211" s="160">
        <f t="shared" si="58"/>
        <v>3.3401000000000001</v>
      </c>
      <c r="BB211" s="131"/>
      <c r="BC211" s="155">
        <f t="shared" si="51"/>
        <v>13452.65</v>
      </c>
      <c r="BD211" s="155">
        <f t="shared" si="52"/>
        <v>161431.79999999999</v>
      </c>
      <c r="BE211" s="156"/>
      <c r="BF211" s="157">
        <v>4.4984999999999999</v>
      </c>
      <c r="BG211" s="157">
        <v>6.0456999999999992</v>
      </c>
      <c r="BH211" s="156"/>
      <c r="BI211" s="158">
        <f t="shared" si="53"/>
        <v>1.2234744914971658</v>
      </c>
      <c r="BJ211" s="158">
        <f t="shared" si="54"/>
        <v>1.2519642059645699</v>
      </c>
      <c r="BK211" s="156">
        <v>8.1500000000000003E-2</v>
      </c>
      <c r="BL211" s="161">
        <f t="shared" si="60"/>
        <v>0</v>
      </c>
      <c r="BM211" s="103">
        <f t="shared" si="55"/>
        <v>2945.0322200000005</v>
      </c>
      <c r="BN211" s="103">
        <f t="shared" si="56"/>
        <v>875.82009000000005</v>
      </c>
      <c r="BO211" s="103">
        <f t="shared" si="57"/>
        <v>3820.8523100000007</v>
      </c>
    </row>
    <row r="212" spans="1:67" ht="21" x14ac:dyDescent="0.35">
      <c r="A212" s="142">
        <f>[1]ХАРАКТЕРИСТИКА!A120</f>
        <v>109</v>
      </c>
      <c r="B212" s="142">
        <v>206</v>
      </c>
      <c r="C212" s="143" t="s">
        <v>577</v>
      </c>
      <c r="D212" s="144">
        <v>9</v>
      </c>
      <c r="E212" s="144">
        <v>1</v>
      </c>
      <c r="F212" s="145" t="s">
        <v>578</v>
      </c>
      <c r="G212" s="145" t="s">
        <v>97</v>
      </c>
      <c r="H212" s="146">
        <f t="shared" si="47"/>
        <v>2108.9499999999998</v>
      </c>
      <c r="I212" s="131"/>
      <c r="J212" s="147">
        <v>115.18999999999987</v>
      </c>
      <c r="K212" s="147">
        <v>1884.06</v>
      </c>
      <c r="L212" s="148">
        <v>109.7</v>
      </c>
      <c r="M212" s="147"/>
      <c r="N212" s="103"/>
      <c r="O212" s="149">
        <v>0.184</v>
      </c>
      <c r="P212" s="149">
        <v>0.18679999999999999</v>
      </c>
      <c r="Q212" s="149">
        <v>0.16400000000000001</v>
      </c>
      <c r="R212" s="149">
        <v>3.6700000000000003E-2</v>
      </c>
      <c r="S212" s="149">
        <v>7.7999999999999996E-3</v>
      </c>
      <c r="T212" s="149">
        <v>9.4200000000000006E-2</v>
      </c>
      <c r="U212" s="149">
        <v>4.8099999999999997E-2</v>
      </c>
      <c r="V212" s="149">
        <v>0.3458</v>
      </c>
      <c r="W212" s="149">
        <v>1.0694999999999999</v>
      </c>
      <c r="X212" s="149">
        <v>7.6999999999999999E-2</v>
      </c>
      <c r="Y212" s="149">
        <v>7.7600000000000002E-2</v>
      </c>
      <c r="Z212" s="149">
        <v>0</v>
      </c>
      <c r="AA212" s="149">
        <v>1.127</v>
      </c>
      <c r="AB212" s="149">
        <v>0.11890000000000001</v>
      </c>
      <c r="AC212" s="149">
        <v>0.24759999999999999</v>
      </c>
      <c r="AD212" s="149">
        <v>2.81E-2</v>
      </c>
      <c r="AE212" s="149">
        <v>4.3700000000000003E-2</v>
      </c>
      <c r="AF212" s="149">
        <v>1.7100000000000001E-2</v>
      </c>
      <c r="AG212" s="149">
        <v>1.9099999999999999E-2</v>
      </c>
      <c r="AH212" s="149">
        <v>4.7999999999999996E-3</v>
      </c>
      <c r="AI212" s="149">
        <v>0</v>
      </c>
      <c r="AJ212" s="149">
        <v>0.7419</v>
      </c>
      <c r="AK212" s="149">
        <v>0.73380000000000001</v>
      </c>
      <c r="AL212" s="149">
        <v>0.36840000000000001</v>
      </c>
      <c r="AM212" s="149">
        <v>2.7400000000000001E-2</v>
      </c>
      <c r="AN212" s="149">
        <v>3.8E-3</v>
      </c>
      <c r="AO212" s="149">
        <v>0.31190000000000001</v>
      </c>
      <c r="AP212" s="149">
        <v>0.3085</v>
      </c>
      <c r="AQ212" s="150">
        <f t="shared" si="48"/>
        <v>5.0155000000000003</v>
      </c>
      <c r="AR212" s="150">
        <f t="shared" si="49"/>
        <v>6.3934999999999995</v>
      </c>
      <c r="AS212" s="163">
        <f t="shared" si="50"/>
        <v>2.7824999999999998</v>
      </c>
      <c r="AT212" s="151">
        <v>0.12540000000000001</v>
      </c>
      <c r="AU212" s="152">
        <f t="shared" si="46"/>
        <v>5.1409000000000002</v>
      </c>
      <c r="AV212" s="131"/>
      <c r="AW212" s="153">
        <v>0.1598</v>
      </c>
      <c r="AX212" s="152">
        <f t="shared" si="45"/>
        <v>6.5532999999999992</v>
      </c>
      <c r="AY212" s="131"/>
      <c r="AZ212" s="164">
        <f t="shared" si="59"/>
        <v>6.9599999999999995E-2</v>
      </c>
      <c r="BA212" s="165">
        <f t="shared" si="58"/>
        <v>2.8520999999999996</v>
      </c>
      <c r="BB212" s="131"/>
      <c r="BC212" s="155">
        <f t="shared" si="51"/>
        <v>13251.87</v>
      </c>
      <c r="BD212" s="155">
        <f t="shared" si="52"/>
        <v>159022.44</v>
      </c>
      <c r="BE212" s="156"/>
      <c r="BF212" s="157">
        <v>4.1669999999999998</v>
      </c>
      <c r="BG212" s="157">
        <v>5.2340999999999998</v>
      </c>
      <c r="BH212" s="156"/>
      <c r="BI212" s="158">
        <f t="shared" si="53"/>
        <v>1.2337173026157908</v>
      </c>
      <c r="BJ212" s="158">
        <f t="shared" si="54"/>
        <v>1.2520395101354578</v>
      </c>
      <c r="BK212" s="156">
        <v>7.1499999999999994E-2</v>
      </c>
      <c r="BL212" s="161">
        <f t="shared" si="60"/>
        <v>1.8999999999999989E-3</v>
      </c>
      <c r="BM212" s="103">
        <f t="shared" si="55"/>
        <v>2376.78665</v>
      </c>
      <c r="BN212" s="103">
        <f t="shared" si="56"/>
        <v>1010.819735</v>
      </c>
      <c r="BO212" s="103">
        <f t="shared" si="57"/>
        <v>3387.606385</v>
      </c>
    </row>
    <row r="213" spans="1:67" ht="21" x14ac:dyDescent="0.35">
      <c r="A213" s="142">
        <f>[1]ХАРАКТЕРИСТИКА!A121</f>
        <v>110</v>
      </c>
      <c r="B213" s="142">
        <v>207</v>
      </c>
      <c r="C213" s="143" t="s">
        <v>579</v>
      </c>
      <c r="D213" s="144">
        <v>9</v>
      </c>
      <c r="E213" s="144">
        <v>1</v>
      </c>
      <c r="F213" s="145" t="s">
        <v>580</v>
      </c>
      <c r="G213" s="145" t="s">
        <v>171</v>
      </c>
      <c r="H213" s="146">
        <f t="shared" si="47"/>
        <v>1853.1</v>
      </c>
      <c r="I213" s="131"/>
      <c r="J213" s="147">
        <v>165.50000000000006</v>
      </c>
      <c r="K213" s="147">
        <v>1655.3999999999999</v>
      </c>
      <c r="L213" s="148">
        <v>32.200000000000003</v>
      </c>
      <c r="M213" s="147"/>
      <c r="N213" s="103"/>
      <c r="O213" s="149">
        <v>0.1308</v>
      </c>
      <c r="P213" s="149">
        <v>0.1158</v>
      </c>
      <c r="Q213" s="149">
        <v>0.2021</v>
      </c>
      <c r="R213" s="149">
        <v>4.1700000000000001E-2</v>
      </c>
      <c r="S213" s="149">
        <v>8.8999999999999999E-3</v>
      </c>
      <c r="T213" s="149">
        <v>0.1008</v>
      </c>
      <c r="U213" s="149">
        <v>4.8099999999999997E-2</v>
      </c>
      <c r="V213" s="149">
        <v>0.3458</v>
      </c>
      <c r="W213" s="149">
        <v>1.7894000000000001</v>
      </c>
      <c r="X213" s="149">
        <v>0</v>
      </c>
      <c r="Y213" s="149">
        <v>9.35E-2</v>
      </c>
      <c r="Z213" s="149">
        <v>0</v>
      </c>
      <c r="AA213" s="149">
        <v>1.2395</v>
      </c>
      <c r="AB213" s="149">
        <v>8.6499999999999994E-2</v>
      </c>
      <c r="AC213" s="149">
        <v>0.15409999999999999</v>
      </c>
      <c r="AD213" s="149">
        <v>2.53E-2</v>
      </c>
      <c r="AE213" s="149">
        <v>5.5E-2</v>
      </c>
      <c r="AF213" s="149">
        <v>1.95E-2</v>
      </c>
      <c r="AG213" s="149">
        <v>1.4E-2</v>
      </c>
      <c r="AH213" s="149">
        <v>8.0999999999999996E-3</v>
      </c>
      <c r="AI213" s="149">
        <v>0</v>
      </c>
      <c r="AJ213" s="149">
        <v>1.0865</v>
      </c>
      <c r="AK213" s="149">
        <v>1.0054000000000001</v>
      </c>
      <c r="AL213" s="149">
        <v>0.2215</v>
      </c>
      <c r="AM213" s="149">
        <v>2.63E-2</v>
      </c>
      <c r="AN213" s="149">
        <v>3.7000000000000002E-3</v>
      </c>
      <c r="AO213" s="149">
        <v>0.129</v>
      </c>
      <c r="AP213" s="149">
        <v>0.17330000000000001</v>
      </c>
      <c r="AQ213" s="150">
        <f t="shared" si="48"/>
        <v>5.161900000000001</v>
      </c>
      <c r="AR213" s="150">
        <f t="shared" si="49"/>
        <v>7.1246000000000009</v>
      </c>
      <c r="AS213" s="150">
        <f t="shared" si="50"/>
        <v>2.7195</v>
      </c>
      <c r="AT213" s="151">
        <v>0.129</v>
      </c>
      <c r="AU213" s="152">
        <f t="shared" si="46"/>
        <v>5.2909000000000006</v>
      </c>
      <c r="AV213" s="131"/>
      <c r="AW213" s="153">
        <v>0.17810000000000001</v>
      </c>
      <c r="AX213" s="152">
        <f t="shared" si="45"/>
        <v>7.3027000000000006</v>
      </c>
      <c r="AY213" s="131"/>
      <c r="AZ213" s="151">
        <f t="shared" si="59"/>
        <v>6.8000000000000005E-2</v>
      </c>
      <c r="BA213" s="160">
        <f t="shared" si="58"/>
        <v>2.7875000000000001</v>
      </c>
      <c r="BB213" s="131"/>
      <c r="BC213" s="155">
        <f t="shared" si="51"/>
        <v>13054.29</v>
      </c>
      <c r="BD213" s="155">
        <f t="shared" si="52"/>
        <v>156651.48000000001</v>
      </c>
      <c r="BE213" s="156"/>
      <c r="BF213" s="157">
        <v>4.3791000000000002</v>
      </c>
      <c r="BG213" s="157">
        <v>5.8329000000000004</v>
      </c>
      <c r="BH213" s="156"/>
      <c r="BI213" s="158">
        <f t="shared" si="53"/>
        <v>1.2082163001529995</v>
      </c>
      <c r="BJ213" s="158">
        <f t="shared" si="54"/>
        <v>1.2519844331293182</v>
      </c>
      <c r="BK213" s="156">
        <v>6.8000000000000005E-2</v>
      </c>
      <c r="BL213" s="161">
        <f t="shared" si="60"/>
        <v>0</v>
      </c>
      <c r="BM213" s="103">
        <f t="shared" si="55"/>
        <v>2296.9174499999999</v>
      </c>
      <c r="BN213" s="103">
        <f t="shared" si="56"/>
        <v>671.74874999999997</v>
      </c>
      <c r="BO213" s="103">
        <f t="shared" si="57"/>
        <v>2968.6661999999997</v>
      </c>
    </row>
    <row r="214" spans="1:67" ht="21" x14ac:dyDescent="0.35">
      <c r="A214" s="142">
        <f>[1]ХАРАКТЕРИСТИКА!A132</f>
        <v>121</v>
      </c>
      <c r="B214" s="142">
        <v>208</v>
      </c>
      <c r="C214" s="143" t="s">
        <v>581</v>
      </c>
      <c r="D214" s="144">
        <v>9</v>
      </c>
      <c r="E214" s="144">
        <v>2</v>
      </c>
      <c r="F214" s="145" t="s">
        <v>582</v>
      </c>
      <c r="G214" s="145" t="s">
        <v>97</v>
      </c>
      <c r="H214" s="146">
        <f t="shared" si="47"/>
        <v>3720.1</v>
      </c>
      <c r="I214" s="131"/>
      <c r="J214" s="147">
        <v>393.09999999999991</v>
      </c>
      <c r="K214" s="147">
        <v>3327</v>
      </c>
      <c r="L214" s="148">
        <v>0</v>
      </c>
      <c r="M214" s="147"/>
      <c r="N214" s="103"/>
      <c r="O214" s="149">
        <v>0.1807</v>
      </c>
      <c r="P214" s="149">
        <v>0.1694</v>
      </c>
      <c r="Q214" s="149">
        <v>0.19409999999999999</v>
      </c>
      <c r="R214" s="149">
        <v>4.02E-2</v>
      </c>
      <c r="S214" s="149">
        <v>8.8999999999999999E-3</v>
      </c>
      <c r="T214" s="149">
        <v>9.0200000000000002E-2</v>
      </c>
      <c r="U214" s="149">
        <v>4.8099999999999997E-2</v>
      </c>
      <c r="V214" s="149">
        <v>0.3458</v>
      </c>
      <c r="W214" s="149">
        <v>1.2113</v>
      </c>
      <c r="X214" s="149">
        <v>8.7300000000000003E-2</v>
      </c>
      <c r="Y214" s="149">
        <v>9.3100000000000002E-2</v>
      </c>
      <c r="Z214" s="149">
        <v>0</v>
      </c>
      <c r="AA214" s="149">
        <v>1.5778999999999999</v>
      </c>
      <c r="AB214" s="149">
        <v>0.1153</v>
      </c>
      <c r="AC214" s="149">
        <v>0.224</v>
      </c>
      <c r="AD214" s="149">
        <v>2.8500000000000001E-2</v>
      </c>
      <c r="AE214" s="149">
        <v>4.8300000000000003E-2</v>
      </c>
      <c r="AF214" s="149">
        <v>1.9400000000000001E-2</v>
      </c>
      <c r="AG214" s="149">
        <v>1.72E-2</v>
      </c>
      <c r="AH214" s="149">
        <v>7.7999999999999996E-3</v>
      </c>
      <c r="AI214" s="149">
        <v>0</v>
      </c>
      <c r="AJ214" s="149">
        <v>0.749</v>
      </c>
      <c r="AK214" s="149">
        <v>0.93869999999999998</v>
      </c>
      <c r="AL214" s="149">
        <v>0.16450000000000001</v>
      </c>
      <c r="AM214" s="149">
        <v>2.81E-2</v>
      </c>
      <c r="AN214" s="149">
        <v>3.8999999999999998E-3</v>
      </c>
      <c r="AO214" s="149">
        <v>0.2266</v>
      </c>
      <c r="AP214" s="149">
        <v>0.30890000000000001</v>
      </c>
      <c r="AQ214" s="150">
        <f t="shared" si="48"/>
        <v>5.407</v>
      </c>
      <c r="AR214" s="150">
        <f t="shared" si="49"/>
        <v>6.9272000000000009</v>
      </c>
      <c r="AS214" s="163">
        <f t="shared" si="50"/>
        <v>3.2408999999999994</v>
      </c>
      <c r="AT214" s="151">
        <v>0.13519999999999999</v>
      </c>
      <c r="AU214" s="152">
        <f t="shared" si="46"/>
        <v>5.5422000000000002</v>
      </c>
      <c r="AV214" s="131"/>
      <c r="AW214" s="153">
        <v>0.17319999999999999</v>
      </c>
      <c r="AX214" s="152">
        <f t="shared" si="45"/>
        <v>7.1004000000000005</v>
      </c>
      <c r="AY214" s="131"/>
      <c r="AZ214" s="164">
        <f t="shared" si="59"/>
        <v>8.1000000000000003E-2</v>
      </c>
      <c r="BA214" s="165">
        <f t="shared" si="58"/>
        <v>3.3218999999999994</v>
      </c>
      <c r="BB214" s="131"/>
      <c r="BC214" s="155">
        <f t="shared" si="51"/>
        <v>25801.67</v>
      </c>
      <c r="BD214" s="155">
        <f t="shared" si="52"/>
        <v>309620.03999999998</v>
      </c>
      <c r="BE214" s="156"/>
      <c r="BF214" s="157">
        <v>4.5026000000000002</v>
      </c>
      <c r="BG214" s="157">
        <v>5.6711999999999998</v>
      </c>
      <c r="BH214" s="156"/>
      <c r="BI214" s="158">
        <f t="shared" si="53"/>
        <v>1.2308888197930086</v>
      </c>
      <c r="BJ214" s="158">
        <f t="shared" si="54"/>
        <v>1.2520101565806181</v>
      </c>
      <c r="BK214" s="156">
        <v>8.3199999999999996E-2</v>
      </c>
      <c r="BL214" s="161">
        <f t="shared" si="60"/>
        <v>2.1999999999999936E-3</v>
      </c>
      <c r="BM214" s="103">
        <f t="shared" si="55"/>
        <v>5869.9457899999998</v>
      </c>
      <c r="BN214" s="103">
        <f t="shared" si="56"/>
        <v>1713.1060499999999</v>
      </c>
      <c r="BO214" s="103">
        <f t="shared" si="57"/>
        <v>7583.0518400000001</v>
      </c>
    </row>
    <row r="215" spans="1:67" ht="21" x14ac:dyDescent="0.35">
      <c r="A215" s="142">
        <f>[1]ХАРАКТЕРИСТИКА!A148</f>
        <v>137</v>
      </c>
      <c r="B215" s="142">
        <v>209</v>
      </c>
      <c r="C215" s="143" t="s">
        <v>583</v>
      </c>
      <c r="D215" s="144">
        <v>9</v>
      </c>
      <c r="E215" s="144">
        <v>3</v>
      </c>
      <c r="F215" s="145" t="s">
        <v>584</v>
      </c>
      <c r="G215" s="145" t="s">
        <v>97</v>
      </c>
      <c r="H215" s="146">
        <f t="shared" si="47"/>
        <v>6221.3</v>
      </c>
      <c r="I215" s="131"/>
      <c r="J215" s="147">
        <v>513.70000000000005</v>
      </c>
      <c r="K215" s="147">
        <v>5640.3</v>
      </c>
      <c r="L215" s="148">
        <v>67.3</v>
      </c>
      <c r="M215" s="147"/>
      <c r="N215" s="103"/>
      <c r="O215" s="149">
        <v>0.1268</v>
      </c>
      <c r="P215" s="149">
        <v>0.16420000000000001</v>
      </c>
      <c r="Q215" s="149">
        <v>0.18709999999999999</v>
      </c>
      <c r="R215" s="149">
        <v>3.8399999999999997E-2</v>
      </c>
      <c r="S215" s="149">
        <v>8.0000000000000002E-3</v>
      </c>
      <c r="T215" s="149">
        <v>0.10929999999999999</v>
      </c>
      <c r="U215" s="149">
        <v>4.8099999999999997E-2</v>
      </c>
      <c r="V215" s="149">
        <v>0.3458</v>
      </c>
      <c r="W215" s="149">
        <v>1.5754999999999999</v>
      </c>
      <c r="X215" s="149">
        <v>0</v>
      </c>
      <c r="Y215" s="149">
        <v>8.2799999999999999E-2</v>
      </c>
      <c r="Z215" s="149">
        <v>0</v>
      </c>
      <c r="AA215" s="149">
        <v>1.2492999999999999</v>
      </c>
      <c r="AB215" s="149">
        <v>8.2100000000000006E-2</v>
      </c>
      <c r="AC215" s="149">
        <v>0.217</v>
      </c>
      <c r="AD215" s="149">
        <v>3.1600000000000003E-2</v>
      </c>
      <c r="AE215" s="149">
        <v>4.7100000000000003E-2</v>
      </c>
      <c r="AF215" s="149">
        <v>1.7399999999999999E-2</v>
      </c>
      <c r="AG215" s="149">
        <v>3.44E-2</v>
      </c>
      <c r="AH215" s="149">
        <v>5.4000000000000003E-3</v>
      </c>
      <c r="AI215" s="149">
        <v>0</v>
      </c>
      <c r="AJ215" s="149">
        <v>0.6573</v>
      </c>
      <c r="AK215" s="149">
        <v>0.86850000000000005</v>
      </c>
      <c r="AL215" s="149">
        <v>9.6100000000000005E-2</v>
      </c>
      <c r="AM215" s="149">
        <v>2.2100000000000002E-2</v>
      </c>
      <c r="AN215" s="149">
        <v>3.0999999999999999E-3</v>
      </c>
      <c r="AO215" s="149">
        <v>0.20519999999999999</v>
      </c>
      <c r="AP215" s="149">
        <v>0.6583</v>
      </c>
      <c r="AQ215" s="150">
        <f t="shared" si="48"/>
        <v>4.6470999999999991</v>
      </c>
      <c r="AR215" s="150">
        <f t="shared" si="49"/>
        <v>6.8808999999999987</v>
      </c>
      <c r="AS215" s="150">
        <f t="shared" si="50"/>
        <v>2.82</v>
      </c>
      <c r="AT215" s="151">
        <v>0.1162</v>
      </c>
      <c r="AU215" s="152">
        <f t="shared" si="46"/>
        <v>4.7632999999999992</v>
      </c>
      <c r="AV215" s="131"/>
      <c r="AW215" s="153">
        <v>0.17199999999999999</v>
      </c>
      <c r="AX215" s="152">
        <f t="shared" si="45"/>
        <v>7.0528999999999984</v>
      </c>
      <c r="AY215" s="131"/>
      <c r="AZ215" s="151">
        <f t="shared" si="59"/>
        <v>7.0499999999999993E-2</v>
      </c>
      <c r="BA215" s="160">
        <f t="shared" si="58"/>
        <v>2.8904999999999998</v>
      </c>
      <c r="BB215" s="131"/>
      <c r="BC215" s="155">
        <f t="shared" si="51"/>
        <v>42421.91</v>
      </c>
      <c r="BD215" s="155">
        <f t="shared" si="52"/>
        <v>509062.92000000004</v>
      </c>
      <c r="BE215" s="156"/>
      <c r="BF215" s="157">
        <v>4.0053000000000001</v>
      </c>
      <c r="BG215" s="157">
        <v>5.6333000000000002</v>
      </c>
      <c r="BH215" s="156"/>
      <c r="BI215" s="158">
        <f t="shared" si="53"/>
        <v>1.189249244750705</v>
      </c>
      <c r="BJ215" s="158">
        <f t="shared" si="54"/>
        <v>1.2520014911330832</v>
      </c>
      <c r="BK215" s="156">
        <v>7.0499999999999993E-2</v>
      </c>
      <c r="BL215" s="161">
        <f t="shared" si="60"/>
        <v>0</v>
      </c>
      <c r="BM215" s="103">
        <f t="shared" si="55"/>
        <v>7772.2700899999991</v>
      </c>
      <c r="BN215" s="103">
        <f t="shared" si="56"/>
        <v>2706.2655</v>
      </c>
      <c r="BO215" s="103">
        <f t="shared" si="57"/>
        <v>10478.53559</v>
      </c>
    </row>
    <row r="216" spans="1:67" ht="21" x14ac:dyDescent="0.35">
      <c r="A216" s="142">
        <f>[1]ХАРАКТЕРИСТИКА!A149</f>
        <v>138</v>
      </c>
      <c r="B216" s="142">
        <v>210</v>
      </c>
      <c r="C216" s="143" t="s">
        <v>585</v>
      </c>
      <c r="D216" s="144">
        <v>9</v>
      </c>
      <c r="E216" s="144">
        <v>3</v>
      </c>
      <c r="F216" s="145" t="s">
        <v>586</v>
      </c>
      <c r="G216" s="145" t="s">
        <v>97</v>
      </c>
      <c r="H216" s="146">
        <f t="shared" si="47"/>
        <v>5939.78</v>
      </c>
      <c r="I216" s="131"/>
      <c r="J216" s="147">
        <v>422.35999999999967</v>
      </c>
      <c r="K216" s="147">
        <v>5517.42</v>
      </c>
      <c r="L216" s="148">
        <v>0</v>
      </c>
      <c r="M216" s="147"/>
      <c r="N216" s="103"/>
      <c r="O216" s="149">
        <v>0.1298</v>
      </c>
      <c r="P216" s="149">
        <v>0.15809999999999999</v>
      </c>
      <c r="Q216" s="149">
        <v>0.19270000000000001</v>
      </c>
      <c r="R216" s="149">
        <v>3.8399999999999997E-2</v>
      </c>
      <c r="S216" s="149">
        <v>8.3000000000000001E-3</v>
      </c>
      <c r="T216" s="149">
        <v>0.1201</v>
      </c>
      <c r="U216" s="149">
        <v>4.8099999999999997E-2</v>
      </c>
      <c r="V216" s="149">
        <v>0.3458</v>
      </c>
      <c r="W216" s="149">
        <v>1.6106</v>
      </c>
      <c r="X216" s="149">
        <v>0</v>
      </c>
      <c r="Y216" s="149">
        <v>8.43E-2</v>
      </c>
      <c r="Z216" s="149">
        <v>0</v>
      </c>
      <c r="AA216" s="149">
        <v>1.3553999999999999</v>
      </c>
      <c r="AB216" s="149">
        <v>8.4099999999999994E-2</v>
      </c>
      <c r="AC216" s="149">
        <v>0.2092</v>
      </c>
      <c r="AD216" s="149">
        <v>3.2199999999999999E-2</v>
      </c>
      <c r="AE216" s="149">
        <v>2.8899999999999999E-2</v>
      </c>
      <c r="AF216" s="149">
        <v>1.8200000000000001E-2</v>
      </c>
      <c r="AG216" s="149">
        <v>3.8699999999999998E-2</v>
      </c>
      <c r="AH216" s="149">
        <v>6.3E-3</v>
      </c>
      <c r="AI216" s="149">
        <v>0</v>
      </c>
      <c r="AJ216" s="149">
        <v>0.53969999999999996</v>
      </c>
      <c r="AK216" s="149">
        <v>0.85160000000000002</v>
      </c>
      <c r="AL216" s="149">
        <v>9.1800000000000007E-2</v>
      </c>
      <c r="AM216" s="149">
        <v>2.3099999999999999E-2</v>
      </c>
      <c r="AN216" s="149">
        <v>3.2000000000000002E-3</v>
      </c>
      <c r="AO216" s="149">
        <v>0.55579999999999996</v>
      </c>
      <c r="AP216" s="149">
        <v>0.30349999999999999</v>
      </c>
      <c r="AQ216" s="150">
        <f t="shared" si="48"/>
        <v>4.9638</v>
      </c>
      <c r="AR216" s="150">
        <f t="shared" si="49"/>
        <v>6.8778999999999995</v>
      </c>
      <c r="AS216" s="150">
        <f t="shared" si="50"/>
        <v>2.9249000000000001</v>
      </c>
      <c r="AT216" s="151">
        <v>0.1241</v>
      </c>
      <c r="AU216" s="152">
        <f t="shared" si="46"/>
        <v>5.0879000000000003</v>
      </c>
      <c r="AV216" s="131"/>
      <c r="AW216" s="153">
        <v>0.1719</v>
      </c>
      <c r="AX216" s="152">
        <f t="shared" si="45"/>
        <v>7.0497999999999994</v>
      </c>
      <c r="AY216" s="131"/>
      <c r="AZ216" s="151">
        <f t="shared" si="59"/>
        <v>7.3099999999999998E-2</v>
      </c>
      <c r="BA216" s="160">
        <f t="shared" si="58"/>
        <v>2.9980000000000002</v>
      </c>
      <c r="BB216" s="131"/>
      <c r="BC216" s="155">
        <f t="shared" si="51"/>
        <v>41045.629999999997</v>
      </c>
      <c r="BD216" s="155">
        <f t="shared" si="52"/>
        <v>492547.55999999994</v>
      </c>
      <c r="BE216" s="156"/>
      <c r="BF216" s="157">
        <v>4.3633999999999995</v>
      </c>
      <c r="BG216" s="157">
        <v>5.6310000000000002</v>
      </c>
      <c r="BH216" s="156"/>
      <c r="BI216" s="158">
        <f t="shared" si="53"/>
        <v>1.1660402438465418</v>
      </c>
      <c r="BJ216" s="158">
        <f t="shared" si="54"/>
        <v>1.2519623512697566</v>
      </c>
      <c r="BK216" s="156">
        <v>7.3099999999999998E-2</v>
      </c>
      <c r="BL216" s="161">
        <f t="shared" si="60"/>
        <v>0</v>
      </c>
      <c r="BM216" s="103">
        <f t="shared" si="55"/>
        <v>8050.7778119999994</v>
      </c>
      <c r="BN216" s="103">
        <f t="shared" si="56"/>
        <v>2480.4521279999999</v>
      </c>
      <c r="BO216" s="103">
        <f t="shared" si="57"/>
        <v>10531.229939999999</v>
      </c>
    </row>
    <row r="217" spans="1:67" ht="21" x14ac:dyDescent="0.35">
      <c r="A217" s="142">
        <f>[1]ХАРАКТЕРИСТИКА!A156</f>
        <v>145</v>
      </c>
      <c r="B217" s="142">
        <v>211</v>
      </c>
      <c r="C217" s="143" t="s">
        <v>587</v>
      </c>
      <c r="D217" s="144">
        <v>9</v>
      </c>
      <c r="E217" s="144">
        <v>6</v>
      </c>
      <c r="F217" s="145" t="s">
        <v>588</v>
      </c>
      <c r="G217" s="145" t="s">
        <v>97</v>
      </c>
      <c r="H217" s="146">
        <f t="shared" si="47"/>
        <v>11084.4</v>
      </c>
      <c r="I217" s="131"/>
      <c r="J217" s="147">
        <v>1169.5</v>
      </c>
      <c r="K217" s="147">
        <v>9914.9</v>
      </c>
      <c r="L217" s="148">
        <v>0</v>
      </c>
      <c r="M217" s="147"/>
      <c r="N217" s="103"/>
      <c r="O217" s="149">
        <v>0.17</v>
      </c>
      <c r="P217" s="149">
        <v>0.15909999999999999</v>
      </c>
      <c r="Q217" s="149">
        <v>0.193</v>
      </c>
      <c r="R217" s="149">
        <v>3.9300000000000002E-2</v>
      </c>
      <c r="S217" s="149">
        <v>7.0000000000000001E-3</v>
      </c>
      <c r="T217" s="149">
        <v>0.16009999999999999</v>
      </c>
      <c r="U217" s="149">
        <v>4.8099999999999997E-2</v>
      </c>
      <c r="V217" s="149">
        <v>0.3458</v>
      </c>
      <c r="W217" s="149">
        <v>1.4104000000000001</v>
      </c>
      <c r="X217" s="149">
        <v>5.8599999999999999E-2</v>
      </c>
      <c r="Y217" s="149">
        <v>9.2499999999999999E-2</v>
      </c>
      <c r="Z217" s="149">
        <v>0</v>
      </c>
      <c r="AA217" s="149">
        <v>1.6068</v>
      </c>
      <c r="AB217" s="149">
        <v>0.108</v>
      </c>
      <c r="AC217" s="149">
        <v>0.21060000000000001</v>
      </c>
      <c r="AD217" s="149">
        <v>3.5000000000000003E-2</v>
      </c>
      <c r="AE217" s="149">
        <v>4.1200000000000001E-2</v>
      </c>
      <c r="AF217" s="149">
        <v>1.54E-2</v>
      </c>
      <c r="AG217" s="149">
        <v>5.6000000000000001E-2</v>
      </c>
      <c r="AH217" s="149">
        <v>7.4000000000000003E-3</v>
      </c>
      <c r="AI217" s="149">
        <v>0</v>
      </c>
      <c r="AJ217" s="149">
        <v>0.81669999999999998</v>
      </c>
      <c r="AK217" s="149">
        <v>0.96819999999999995</v>
      </c>
      <c r="AL217" s="149">
        <v>0.15590000000000001</v>
      </c>
      <c r="AM217" s="149">
        <v>2.3300000000000001E-2</v>
      </c>
      <c r="AN217" s="149">
        <v>3.2000000000000002E-3</v>
      </c>
      <c r="AO217" s="149">
        <v>0.1724</v>
      </c>
      <c r="AP217" s="149">
        <v>0.23530000000000001</v>
      </c>
      <c r="AQ217" s="150">
        <f t="shared" si="48"/>
        <v>5.4935999999999989</v>
      </c>
      <c r="AR217" s="150">
        <f t="shared" si="49"/>
        <v>7.1392999999999986</v>
      </c>
      <c r="AS217" s="163">
        <f t="shared" si="50"/>
        <v>3.3218000000000001</v>
      </c>
      <c r="AT217" s="151">
        <v>0.13730000000000001</v>
      </c>
      <c r="AU217" s="152">
        <f t="shared" si="46"/>
        <v>5.6308999999999987</v>
      </c>
      <c r="AV217" s="131"/>
      <c r="AW217" s="153">
        <v>0.17849999999999999</v>
      </c>
      <c r="AX217" s="152">
        <f t="shared" si="45"/>
        <v>7.3177999999999983</v>
      </c>
      <c r="AY217" s="131"/>
      <c r="AZ217" s="164">
        <f t="shared" si="59"/>
        <v>8.3000000000000004E-2</v>
      </c>
      <c r="BA217" s="165">
        <f t="shared" si="58"/>
        <v>3.4048000000000003</v>
      </c>
      <c r="BB217" s="131"/>
      <c r="BC217" s="155">
        <f t="shared" si="51"/>
        <v>79140.59</v>
      </c>
      <c r="BD217" s="155">
        <f t="shared" si="52"/>
        <v>949687.08</v>
      </c>
      <c r="BE217" s="156"/>
      <c r="BF217" s="157">
        <v>4.5356000000000005</v>
      </c>
      <c r="BG217" s="157">
        <v>5.8449999999999998</v>
      </c>
      <c r="BH217" s="156"/>
      <c r="BI217" s="158">
        <f t="shared" si="53"/>
        <v>1.2414895493429752</v>
      </c>
      <c r="BJ217" s="158">
        <f t="shared" si="54"/>
        <v>1.2519760479041915</v>
      </c>
      <c r="BK217" s="156">
        <v>8.4500000000000006E-2</v>
      </c>
      <c r="BL217" s="161">
        <f t="shared" si="60"/>
        <v>1.5000000000000013E-3</v>
      </c>
      <c r="BM217" s="103">
        <f t="shared" si="55"/>
        <v>17810.413919999999</v>
      </c>
      <c r="BN217" s="103">
        <f t="shared" si="56"/>
        <v>5249.5718400000005</v>
      </c>
      <c r="BO217" s="103">
        <f t="shared" si="57"/>
        <v>23059.98576</v>
      </c>
    </row>
    <row r="218" spans="1:67" ht="21" x14ac:dyDescent="0.35">
      <c r="A218" s="142">
        <f>[1]ХАРАКТЕРИСТИКА!A157</f>
        <v>146</v>
      </c>
      <c r="B218" s="142">
        <v>212</v>
      </c>
      <c r="C218" s="143" t="s">
        <v>589</v>
      </c>
      <c r="D218" s="144">
        <v>9</v>
      </c>
      <c r="E218" s="144">
        <v>1</v>
      </c>
      <c r="F218" s="145" t="s">
        <v>590</v>
      </c>
      <c r="G218" s="145" t="s">
        <v>171</v>
      </c>
      <c r="H218" s="146">
        <f t="shared" si="47"/>
        <v>6355.1</v>
      </c>
      <c r="I218" s="131"/>
      <c r="J218" s="147">
        <v>489.30000000000018</v>
      </c>
      <c r="K218" s="147">
        <v>5865.8</v>
      </c>
      <c r="L218" s="148">
        <v>0</v>
      </c>
      <c r="M218" s="147"/>
      <c r="N218" s="103"/>
      <c r="O218" s="149">
        <v>8.4599999999999995E-2</v>
      </c>
      <c r="P218" s="149">
        <v>6.6799999999999998E-2</v>
      </c>
      <c r="Q218" s="149">
        <v>0.19209999999999999</v>
      </c>
      <c r="R218" s="149">
        <v>3.95E-2</v>
      </c>
      <c r="S218" s="149">
        <v>8.5000000000000006E-3</v>
      </c>
      <c r="T218" s="149">
        <v>8.4000000000000005E-2</v>
      </c>
      <c r="U218" s="149">
        <v>0</v>
      </c>
      <c r="V218" s="149">
        <v>0.3458</v>
      </c>
      <c r="W218" s="149">
        <v>0.68700000000000006</v>
      </c>
      <c r="X218" s="149">
        <v>5.11E-2</v>
      </c>
      <c r="Y218" s="149">
        <v>7.2700000000000001E-2</v>
      </c>
      <c r="Z218" s="149">
        <v>0</v>
      </c>
      <c r="AA218" s="149">
        <v>1.5367</v>
      </c>
      <c r="AB218" s="149">
        <v>6.25E-2</v>
      </c>
      <c r="AC218" s="149">
        <v>8.8999999999999996E-2</v>
      </c>
      <c r="AD218" s="149">
        <v>3.3500000000000002E-2</v>
      </c>
      <c r="AE218" s="149">
        <v>3.6499999999999998E-2</v>
      </c>
      <c r="AF218" s="149">
        <v>1.8599999999999998E-2</v>
      </c>
      <c r="AG218" s="149">
        <v>1.5100000000000001E-2</v>
      </c>
      <c r="AH218" s="149">
        <v>0</v>
      </c>
      <c r="AI218" s="149">
        <v>0</v>
      </c>
      <c r="AJ218" s="149">
        <v>0.90329999999999999</v>
      </c>
      <c r="AK218" s="149">
        <v>0.72330000000000005</v>
      </c>
      <c r="AL218" s="149">
        <v>0.13420000000000001</v>
      </c>
      <c r="AM218" s="149">
        <v>3.0300000000000001E-2</v>
      </c>
      <c r="AN218" s="149">
        <v>4.1999999999999997E-3</v>
      </c>
      <c r="AO218" s="149">
        <v>0.1018</v>
      </c>
      <c r="AP218" s="149">
        <v>0.3039</v>
      </c>
      <c r="AQ218" s="150">
        <f t="shared" si="48"/>
        <v>4.6341000000000001</v>
      </c>
      <c r="AR218" s="150">
        <f t="shared" si="49"/>
        <v>5.625</v>
      </c>
      <c r="AS218" s="163">
        <f t="shared" si="50"/>
        <v>2.7204000000000002</v>
      </c>
      <c r="AT218" s="151">
        <v>0.1159</v>
      </c>
      <c r="AU218" s="152">
        <f t="shared" si="46"/>
        <v>4.75</v>
      </c>
      <c r="AV218" s="131"/>
      <c r="AW218" s="153">
        <v>0.1406</v>
      </c>
      <c r="AX218" s="152">
        <f t="shared" si="45"/>
        <v>5.7656000000000001</v>
      </c>
      <c r="AY218" s="131"/>
      <c r="AZ218" s="164">
        <f t="shared" si="59"/>
        <v>6.8000000000000005E-2</v>
      </c>
      <c r="BA218" s="165">
        <f t="shared" si="58"/>
        <v>2.7884000000000002</v>
      </c>
      <c r="BB218" s="131"/>
      <c r="BC218" s="155">
        <f t="shared" si="51"/>
        <v>36144.03</v>
      </c>
      <c r="BD218" s="155">
        <f t="shared" si="52"/>
        <v>433728.36</v>
      </c>
      <c r="BE218" s="156"/>
      <c r="BF218" s="157">
        <v>3.8203</v>
      </c>
      <c r="BG218" s="157">
        <v>4.6956000000000007</v>
      </c>
      <c r="BH218" s="156"/>
      <c r="BI218" s="158">
        <f t="shared" si="53"/>
        <v>1.2433578514776327</v>
      </c>
      <c r="BJ218" s="158">
        <f t="shared" si="54"/>
        <v>1.2278729022915067</v>
      </c>
      <c r="BK218" s="156">
        <v>6.93E-2</v>
      </c>
      <c r="BL218" s="161">
        <f t="shared" si="60"/>
        <v>1.2999999999999956E-3</v>
      </c>
      <c r="BM218" s="103">
        <f t="shared" si="55"/>
        <v>9765.8821700000008</v>
      </c>
      <c r="BN218" s="103">
        <f t="shared" si="56"/>
        <v>1621.82152</v>
      </c>
      <c r="BO218" s="103">
        <f t="shared" si="57"/>
        <v>11387.70369</v>
      </c>
    </row>
    <row r="219" spans="1:67" ht="21" x14ac:dyDescent="0.35">
      <c r="A219" s="142">
        <f>[1]ХАРАКТЕРИСТИКА!A190</f>
        <v>179</v>
      </c>
      <c r="B219" s="142">
        <v>213</v>
      </c>
      <c r="C219" s="143" t="s">
        <v>591</v>
      </c>
      <c r="D219" s="144">
        <v>9</v>
      </c>
      <c r="E219" s="144">
        <v>3</v>
      </c>
      <c r="F219" s="145" t="s">
        <v>592</v>
      </c>
      <c r="G219" s="145" t="s">
        <v>97</v>
      </c>
      <c r="H219" s="146">
        <f t="shared" si="47"/>
        <v>5627.1</v>
      </c>
      <c r="I219" s="131"/>
      <c r="J219" s="147">
        <v>610.40999999999985</v>
      </c>
      <c r="K219" s="147">
        <v>5016.6900000000005</v>
      </c>
      <c r="L219" s="148">
        <v>0</v>
      </c>
      <c r="M219" s="147"/>
      <c r="N219" s="103"/>
      <c r="O219" s="149">
        <v>0.1772</v>
      </c>
      <c r="P219" s="149">
        <v>0.17169999999999999</v>
      </c>
      <c r="Q219" s="149">
        <v>0.186</v>
      </c>
      <c r="R219" s="149">
        <v>4.3400000000000001E-2</v>
      </c>
      <c r="S219" s="149">
        <v>8.8000000000000005E-3</v>
      </c>
      <c r="T219" s="149">
        <v>0.1149</v>
      </c>
      <c r="U219" s="149">
        <v>4.8099999999999997E-2</v>
      </c>
      <c r="V219" s="149">
        <v>0.3458</v>
      </c>
      <c r="W219" s="149">
        <v>1.7714000000000001</v>
      </c>
      <c r="X219" s="149">
        <v>0</v>
      </c>
      <c r="Y219" s="149">
        <v>9.2399999999999996E-2</v>
      </c>
      <c r="Z219" s="149">
        <v>0</v>
      </c>
      <c r="AA219" s="149">
        <v>1.7035</v>
      </c>
      <c r="AB219" s="149">
        <v>0.1128</v>
      </c>
      <c r="AC219" s="149">
        <v>0.2248</v>
      </c>
      <c r="AD219" s="149">
        <v>3.0800000000000001E-2</v>
      </c>
      <c r="AE219" s="149">
        <v>5.5599999999999997E-2</v>
      </c>
      <c r="AF219" s="149">
        <v>1.9199999999999998E-2</v>
      </c>
      <c r="AG219" s="149">
        <v>3.5299999999999998E-2</v>
      </c>
      <c r="AH219" s="149">
        <v>7.4999999999999997E-3</v>
      </c>
      <c r="AI219" s="149">
        <v>0</v>
      </c>
      <c r="AJ219" s="149">
        <v>0.61550000000000005</v>
      </c>
      <c r="AK219" s="149">
        <v>0.90659999999999996</v>
      </c>
      <c r="AL219" s="149">
        <v>0.25069999999999998</v>
      </c>
      <c r="AM219" s="149">
        <v>2.7900000000000001E-2</v>
      </c>
      <c r="AN219" s="149">
        <v>3.8999999999999998E-3</v>
      </c>
      <c r="AO219" s="149">
        <v>0.19120000000000001</v>
      </c>
      <c r="AP219" s="149">
        <v>0.25779999999999997</v>
      </c>
      <c r="AQ219" s="150">
        <f t="shared" si="48"/>
        <v>5.3735999999999997</v>
      </c>
      <c r="AR219" s="150">
        <f t="shared" si="49"/>
        <v>7.4027999999999992</v>
      </c>
      <c r="AS219" s="150">
        <f t="shared" si="50"/>
        <v>3.4095999999999997</v>
      </c>
      <c r="AT219" s="151">
        <v>0.1343</v>
      </c>
      <c r="AU219" s="152">
        <f t="shared" si="46"/>
        <v>5.5078999999999994</v>
      </c>
      <c r="AV219" s="131"/>
      <c r="AW219" s="153">
        <v>0.18509999999999999</v>
      </c>
      <c r="AX219" s="152">
        <f t="shared" si="45"/>
        <v>7.5878999999999994</v>
      </c>
      <c r="AY219" s="131"/>
      <c r="AZ219" s="151">
        <f t="shared" si="59"/>
        <v>8.5199999999999998E-2</v>
      </c>
      <c r="BA219" s="160">
        <f t="shared" si="58"/>
        <v>3.4947999999999997</v>
      </c>
      <c r="BB219" s="131"/>
      <c r="BC219" s="155">
        <f t="shared" si="51"/>
        <v>41428.22</v>
      </c>
      <c r="BD219" s="155">
        <f t="shared" si="52"/>
        <v>497138.64</v>
      </c>
      <c r="BE219" s="156"/>
      <c r="BF219" s="157">
        <v>4.3992000000000004</v>
      </c>
      <c r="BG219" s="157">
        <v>6.0821000000000005</v>
      </c>
      <c r="BH219" s="156"/>
      <c r="BI219" s="158">
        <f t="shared" si="53"/>
        <v>1.2520230951082012</v>
      </c>
      <c r="BJ219" s="158">
        <f t="shared" si="54"/>
        <v>1.2475789612140542</v>
      </c>
      <c r="BK219" s="156">
        <v>8.5199999999999998E-2</v>
      </c>
      <c r="BL219" s="161">
        <f t="shared" si="60"/>
        <v>0</v>
      </c>
      <c r="BM219" s="103">
        <f t="shared" si="55"/>
        <v>9585.7648500000014</v>
      </c>
      <c r="BN219" s="103">
        <f t="shared" si="56"/>
        <v>2734.7706000000003</v>
      </c>
      <c r="BO219" s="103">
        <f t="shared" si="57"/>
        <v>12320.535450000001</v>
      </c>
    </row>
    <row r="220" spans="1:67" ht="21" x14ac:dyDescent="0.35">
      <c r="A220" s="142">
        <f>[1]ХАРАКТЕРИСТИКА!A191</f>
        <v>180</v>
      </c>
      <c r="B220" s="142">
        <v>214</v>
      </c>
      <c r="C220" s="143" t="s">
        <v>593</v>
      </c>
      <c r="D220" s="144">
        <v>9</v>
      </c>
      <c r="E220" s="144">
        <v>3</v>
      </c>
      <c r="F220" s="145" t="s">
        <v>594</v>
      </c>
      <c r="G220" s="145" t="s">
        <v>97</v>
      </c>
      <c r="H220" s="146">
        <f t="shared" si="47"/>
        <v>5639.1</v>
      </c>
      <c r="I220" s="131"/>
      <c r="J220" s="147">
        <v>613</v>
      </c>
      <c r="K220" s="147">
        <v>5026.1000000000004</v>
      </c>
      <c r="L220" s="148">
        <v>0</v>
      </c>
      <c r="M220" s="147"/>
      <c r="N220" s="103"/>
      <c r="O220" s="149">
        <v>0.17380000000000001</v>
      </c>
      <c r="P220" s="149">
        <v>0.1118</v>
      </c>
      <c r="Q220" s="149">
        <v>0.1865</v>
      </c>
      <c r="R220" s="149">
        <v>4.3400000000000001E-2</v>
      </c>
      <c r="S220" s="149">
        <v>8.8000000000000005E-3</v>
      </c>
      <c r="T220" s="149">
        <v>9.9199999999999997E-2</v>
      </c>
      <c r="U220" s="149">
        <v>4.8099999999999997E-2</v>
      </c>
      <c r="V220" s="149">
        <v>0.3458</v>
      </c>
      <c r="W220" s="149">
        <v>1.768</v>
      </c>
      <c r="X220" s="149">
        <v>0</v>
      </c>
      <c r="Y220" s="149">
        <v>9.2200000000000004E-2</v>
      </c>
      <c r="Z220" s="149">
        <v>0</v>
      </c>
      <c r="AA220" s="149">
        <v>1.3952</v>
      </c>
      <c r="AB220" s="149">
        <v>0.11070000000000001</v>
      </c>
      <c r="AC220" s="149">
        <v>0.14879999999999999</v>
      </c>
      <c r="AD220" s="149">
        <v>3.09E-2</v>
      </c>
      <c r="AE220" s="149">
        <v>5.5500000000000001E-2</v>
      </c>
      <c r="AF220" s="149">
        <v>1.9199999999999998E-2</v>
      </c>
      <c r="AG220" s="149">
        <v>2.0400000000000001E-2</v>
      </c>
      <c r="AH220" s="149">
        <v>7.4999999999999997E-3</v>
      </c>
      <c r="AI220" s="149">
        <v>0</v>
      </c>
      <c r="AJ220" s="149">
        <v>1.1478999999999999</v>
      </c>
      <c r="AK220" s="149">
        <v>0.96430000000000005</v>
      </c>
      <c r="AL220" s="149">
        <v>0.22070000000000001</v>
      </c>
      <c r="AM220" s="149">
        <v>2.81E-2</v>
      </c>
      <c r="AN220" s="149">
        <v>3.8999999999999998E-3</v>
      </c>
      <c r="AO220" s="149">
        <v>0.26319999999999999</v>
      </c>
      <c r="AP220" s="149">
        <v>0.36080000000000001</v>
      </c>
      <c r="AQ220" s="150">
        <f t="shared" si="48"/>
        <v>5.5259</v>
      </c>
      <c r="AR220" s="150">
        <f t="shared" si="49"/>
        <v>7.6547000000000001</v>
      </c>
      <c r="AS220" s="150">
        <f t="shared" si="50"/>
        <v>2.9297999999999997</v>
      </c>
      <c r="AT220" s="151">
        <v>0.1381</v>
      </c>
      <c r="AU220" s="152">
        <f t="shared" si="46"/>
        <v>5.6639999999999997</v>
      </c>
      <c r="AV220" s="131"/>
      <c r="AW220" s="153">
        <v>0.19139999999999999</v>
      </c>
      <c r="AX220" s="152">
        <f t="shared" si="45"/>
        <v>7.8460999999999999</v>
      </c>
      <c r="AY220" s="131"/>
      <c r="AZ220" s="151">
        <f t="shared" si="59"/>
        <v>7.3200000000000001E-2</v>
      </c>
      <c r="BA220" s="160">
        <f t="shared" si="58"/>
        <v>3.0029999999999997</v>
      </c>
      <c r="BB220" s="131"/>
      <c r="BC220" s="155">
        <f t="shared" si="51"/>
        <v>42907.32</v>
      </c>
      <c r="BD220" s="155">
        <f t="shared" si="52"/>
        <v>514887.83999999997</v>
      </c>
      <c r="BE220" s="156"/>
      <c r="BF220" s="157">
        <v>4.5239000000000003</v>
      </c>
      <c r="BG220" s="157">
        <v>6.3512000000000004</v>
      </c>
      <c r="BH220" s="156"/>
      <c r="BI220" s="158">
        <f t="shared" si="53"/>
        <v>1.2520170649218594</v>
      </c>
      <c r="BJ220" s="158">
        <f t="shared" si="54"/>
        <v>1.2353728429273207</v>
      </c>
      <c r="BK220" s="156">
        <v>7.3200000000000001E-2</v>
      </c>
      <c r="BL220" s="161">
        <f t="shared" si="60"/>
        <v>0</v>
      </c>
      <c r="BM220" s="103">
        <f t="shared" si="55"/>
        <v>7867.6723200000006</v>
      </c>
      <c r="BN220" s="103">
        <f t="shared" si="56"/>
        <v>2216.1662999999999</v>
      </c>
      <c r="BO220" s="103">
        <f t="shared" si="57"/>
        <v>10083.83862</v>
      </c>
    </row>
    <row r="221" spans="1:67" ht="21" x14ac:dyDescent="0.35">
      <c r="A221" s="142">
        <f>[1]ХАРАКТЕРИСТИКА!A209</f>
        <v>198</v>
      </c>
      <c r="B221" s="142">
        <v>215</v>
      </c>
      <c r="C221" s="143" t="s">
        <v>595</v>
      </c>
      <c r="D221" s="144">
        <v>9</v>
      </c>
      <c r="E221" s="144">
        <v>3</v>
      </c>
      <c r="F221" s="145" t="s">
        <v>596</v>
      </c>
      <c r="G221" s="145" t="s">
        <v>97</v>
      </c>
      <c r="H221" s="146">
        <f t="shared" si="47"/>
        <v>6015.4000000000005</v>
      </c>
      <c r="I221" s="131"/>
      <c r="J221" s="147">
        <v>120.5999999999998</v>
      </c>
      <c r="K221" s="147">
        <v>5587.7000000000007</v>
      </c>
      <c r="L221" s="148">
        <v>307.10000000000002</v>
      </c>
      <c r="M221" s="147"/>
      <c r="N221" s="103"/>
      <c r="O221" s="149">
        <v>0.2001</v>
      </c>
      <c r="P221" s="149">
        <v>0.18049999999999999</v>
      </c>
      <c r="Q221" s="149">
        <v>0.19750000000000001</v>
      </c>
      <c r="R221" s="149">
        <v>4.9000000000000002E-2</v>
      </c>
      <c r="S221" s="149">
        <v>1.6E-2</v>
      </c>
      <c r="T221" s="149">
        <v>0.11310000000000001</v>
      </c>
      <c r="U221" s="149">
        <v>4.8099999999999997E-2</v>
      </c>
      <c r="V221" s="149">
        <v>0.3458</v>
      </c>
      <c r="W221" s="149">
        <v>1.0819000000000001</v>
      </c>
      <c r="X221" s="149">
        <v>8.1000000000000003E-2</v>
      </c>
      <c r="Y221" s="149">
        <v>8.1600000000000006E-2</v>
      </c>
      <c r="Z221" s="149">
        <v>0</v>
      </c>
      <c r="AA221" s="149">
        <v>1.0674000000000001</v>
      </c>
      <c r="AB221" s="149">
        <v>0.1333</v>
      </c>
      <c r="AC221" s="149">
        <v>0.23630000000000001</v>
      </c>
      <c r="AD221" s="149">
        <v>3.6999999999999998E-2</v>
      </c>
      <c r="AE221" s="149">
        <v>7.0900000000000005E-2</v>
      </c>
      <c r="AF221" s="149">
        <v>3.5000000000000003E-2</v>
      </c>
      <c r="AG221" s="149">
        <v>3.56E-2</v>
      </c>
      <c r="AH221" s="149">
        <v>5.5999999999999999E-3</v>
      </c>
      <c r="AI221" s="149">
        <v>0</v>
      </c>
      <c r="AJ221" s="149">
        <v>0.5907</v>
      </c>
      <c r="AK221" s="149">
        <v>0.88839999999999997</v>
      </c>
      <c r="AL221" s="149">
        <v>0.1081</v>
      </c>
      <c r="AM221" s="149">
        <v>1.03E-2</v>
      </c>
      <c r="AN221" s="149">
        <v>1.4E-3</v>
      </c>
      <c r="AO221" s="149">
        <v>0.27179999999999999</v>
      </c>
      <c r="AP221" s="149">
        <v>0.12189999999999999</v>
      </c>
      <c r="AQ221" s="150">
        <f t="shared" si="48"/>
        <v>4.8045000000000009</v>
      </c>
      <c r="AR221" s="150">
        <f t="shared" si="49"/>
        <v>6.0083000000000011</v>
      </c>
      <c r="AS221" s="163">
        <f t="shared" si="50"/>
        <v>2.8645</v>
      </c>
      <c r="AT221" s="151">
        <v>0.1201</v>
      </c>
      <c r="AU221" s="152">
        <f t="shared" si="46"/>
        <v>4.9246000000000008</v>
      </c>
      <c r="AV221" s="131"/>
      <c r="AW221" s="153">
        <v>0.1502</v>
      </c>
      <c r="AX221" s="152">
        <f t="shared" si="45"/>
        <v>6.158500000000001</v>
      </c>
      <c r="AY221" s="131"/>
      <c r="AZ221" s="164">
        <f t="shared" si="59"/>
        <v>7.1599999999999997E-2</v>
      </c>
      <c r="BA221" s="165">
        <f t="shared" si="58"/>
        <v>2.9361000000000002</v>
      </c>
      <c r="BB221" s="131"/>
      <c r="BC221" s="155">
        <f t="shared" si="51"/>
        <v>35907.43</v>
      </c>
      <c r="BD221" s="155">
        <f t="shared" si="52"/>
        <v>430889.16000000003</v>
      </c>
      <c r="BE221" s="156"/>
      <c r="BF221" s="157">
        <v>3.9632000000000001</v>
      </c>
      <c r="BG221" s="157">
        <v>4.9191000000000003</v>
      </c>
      <c r="BH221" s="156"/>
      <c r="BI221" s="158">
        <f t="shared" si="53"/>
        <v>1.2425817521194995</v>
      </c>
      <c r="BJ221" s="158">
        <f t="shared" si="54"/>
        <v>1.2519566587383872</v>
      </c>
      <c r="BK221" s="156">
        <v>7.3599999999999999E-2</v>
      </c>
      <c r="BL221" s="161">
        <f t="shared" si="60"/>
        <v>2.0000000000000018E-3</v>
      </c>
      <c r="BM221" s="103">
        <f t="shared" si="55"/>
        <v>6420.8379600000017</v>
      </c>
      <c r="BN221" s="103">
        <f t="shared" si="56"/>
        <v>3330.7269800000008</v>
      </c>
      <c r="BO221" s="103">
        <f t="shared" si="57"/>
        <v>9751.564940000002</v>
      </c>
    </row>
    <row r="222" spans="1:67" ht="21" x14ac:dyDescent="0.35">
      <c r="A222" s="142">
        <f>[1]ХАРАКТЕРИСТИКА!A213</f>
        <v>202</v>
      </c>
      <c r="B222" s="142">
        <v>216</v>
      </c>
      <c r="C222" s="143" t="s">
        <v>597</v>
      </c>
      <c r="D222" s="144">
        <v>9</v>
      </c>
      <c r="E222" s="144">
        <v>3</v>
      </c>
      <c r="F222" s="145" t="s">
        <v>598</v>
      </c>
      <c r="G222" s="145" t="s">
        <v>97</v>
      </c>
      <c r="H222" s="146">
        <f t="shared" si="47"/>
        <v>5414.8</v>
      </c>
      <c r="I222" s="131"/>
      <c r="J222" s="147">
        <v>0</v>
      </c>
      <c r="K222" s="147">
        <v>5372.3</v>
      </c>
      <c r="L222" s="148">
        <v>42.5</v>
      </c>
      <c r="M222" s="147"/>
      <c r="N222" s="103"/>
      <c r="O222" s="149">
        <v>0.13719999999999999</v>
      </c>
      <c r="P222" s="149">
        <v>0.12909999999999999</v>
      </c>
      <c r="Q222" s="149">
        <v>0.18709999999999999</v>
      </c>
      <c r="R222" s="149">
        <v>4.6600000000000003E-2</v>
      </c>
      <c r="S222" s="149">
        <v>6.8999999999999999E-3</v>
      </c>
      <c r="T222" s="149">
        <v>0.1231</v>
      </c>
      <c r="U222" s="149">
        <v>4.8099999999999997E-2</v>
      </c>
      <c r="V222" s="149">
        <v>0.3458</v>
      </c>
      <c r="W222" s="149">
        <v>1.6540999999999999</v>
      </c>
      <c r="X222" s="149">
        <v>0</v>
      </c>
      <c r="Y222" s="149">
        <v>8.5300000000000001E-2</v>
      </c>
      <c r="Z222" s="149">
        <v>0</v>
      </c>
      <c r="AA222" s="149">
        <v>1.5874999999999999</v>
      </c>
      <c r="AB222" s="149">
        <v>8.8800000000000004E-2</v>
      </c>
      <c r="AC222" s="149">
        <v>0.17150000000000001</v>
      </c>
      <c r="AD222" s="149">
        <v>2.7900000000000001E-2</v>
      </c>
      <c r="AE222" s="149">
        <v>6.9599999999999995E-2</v>
      </c>
      <c r="AF222" s="149">
        <v>1.5100000000000001E-2</v>
      </c>
      <c r="AG222" s="149">
        <v>3.8399999999999997E-2</v>
      </c>
      <c r="AH222" s="149">
        <v>5.8999999999999999E-3</v>
      </c>
      <c r="AI222" s="149">
        <v>0</v>
      </c>
      <c r="AJ222" s="149">
        <v>0.57869999999999999</v>
      </c>
      <c r="AK222" s="149">
        <v>0.99080000000000001</v>
      </c>
      <c r="AL222" s="149">
        <v>0.1346</v>
      </c>
      <c r="AM222" s="149">
        <v>2.41E-2</v>
      </c>
      <c r="AN222" s="149">
        <v>3.3999999999999998E-3</v>
      </c>
      <c r="AO222" s="149">
        <v>0.2082</v>
      </c>
      <c r="AP222" s="149">
        <v>0.39979999999999999</v>
      </c>
      <c r="AQ222" s="150">
        <f t="shared" si="48"/>
        <v>5.0536999999999992</v>
      </c>
      <c r="AR222" s="150">
        <f t="shared" si="49"/>
        <v>7.1075999999999988</v>
      </c>
      <c r="AS222" s="150">
        <f t="shared" si="50"/>
        <v>3.1413999999999995</v>
      </c>
      <c r="AT222" s="151">
        <v>0.1263</v>
      </c>
      <c r="AU222" s="152">
        <f t="shared" si="46"/>
        <v>5.1799999999999988</v>
      </c>
      <c r="AV222" s="131"/>
      <c r="AW222" s="153">
        <v>0.1777</v>
      </c>
      <c r="AX222" s="152">
        <f t="shared" si="45"/>
        <v>7.2852999999999986</v>
      </c>
      <c r="AY222" s="131"/>
      <c r="AZ222" s="151">
        <f t="shared" si="59"/>
        <v>7.85E-2</v>
      </c>
      <c r="BA222" s="160">
        <f t="shared" si="58"/>
        <v>3.2198999999999995</v>
      </c>
      <c r="BB222" s="131"/>
      <c r="BC222" s="155">
        <f t="shared" si="51"/>
        <v>39275.660000000003</v>
      </c>
      <c r="BD222" s="155">
        <f t="shared" si="52"/>
        <v>471307.92000000004</v>
      </c>
      <c r="BE222" s="156"/>
      <c r="BF222" s="157">
        <v>4.1375000000000002</v>
      </c>
      <c r="BG222" s="157">
        <v>5.9565000000000001</v>
      </c>
      <c r="BH222" s="156"/>
      <c r="BI222" s="158">
        <f t="shared" si="53"/>
        <v>1.2519637462235647</v>
      </c>
      <c r="BJ222" s="158">
        <f t="shared" si="54"/>
        <v>1.2230840258541087</v>
      </c>
      <c r="BK222" s="156">
        <v>7.85E-2</v>
      </c>
      <c r="BL222" s="161">
        <f t="shared" si="60"/>
        <v>0</v>
      </c>
      <c r="BM222" s="103">
        <f t="shared" si="55"/>
        <v>8595.994999999999</v>
      </c>
      <c r="BN222" s="103">
        <f t="shared" si="56"/>
        <v>2259.05456</v>
      </c>
      <c r="BO222" s="103">
        <f t="shared" si="57"/>
        <v>10855.049559999999</v>
      </c>
    </row>
    <row r="223" spans="1:67" ht="21" x14ac:dyDescent="0.35">
      <c r="A223" s="142">
        <f>[1]ХАРАКТЕРИСТИКА!A214</f>
        <v>203</v>
      </c>
      <c r="B223" s="142">
        <v>217</v>
      </c>
      <c r="C223" s="143" t="s">
        <v>599</v>
      </c>
      <c r="D223" s="144">
        <v>9</v>
      </c>
      <c r="E223" s="144">
        <v>5</v>
      </c>
      <c r="F223" s="145" t="s">
        <v>600</v>
      </c>
      <c r="G223" s="145" t="s">
        <v>97</v>
      </c>
      <c r="H223" s="146">
        <f t="shared" si="47"/>
        <v>11072.94</v>
      </c>
      <c r="I223" s="131"/>
      <c r="J223" s="147">
        <v>154.45000000000073</v>
      </c>
      <c r="K223" s="147">
        <v>9478.99</v>
      </c>
      <c r="L223" s="148">
        <v>1439.5</v>
      </c>
      <c r="M223" s="147"/>
      <c r="N223" s="103"/>
      <c r="O223" s="149">
        <v>0.15570000000000001</v>
      </c>
      <c r="P223" s="149">
        <v>0.16009999999999999</v>
      </c>
      <c r="Q223" s="149">
        <v>0.21310000000000001</v>
      </c>
      <c r="R223" s="149">
        <v>4.2500000000000003E-2</v>
      </c>
      <c r="S223" s="149">
        <v>1.1599999999999999E-2</v>
      </c>
      <c r="T223" s="149">
        <v>0.13120000000000001</v>
      </c>
      <c r="U223" s="149">
        <v>4.8099999999999997E-2</v>
      </c>
      <c r="V223" s="149">
        <v>0.3458</v>
      </c>
      <c r="W223" s="149">
        <v>1.0629</v>
      </c>
      <c r="X223" s="149">
        <v>7.3300000000000004E-2</v>
      </c>
      <c r="Y223" s="149">
        <v>7.4700000000000003E-2</v>
      </c>
      <c r="Z223" s="149">
        <v>0</v>
      </c>
      <c r="AA223" s="149">
        <v>1.3505</v>
      </c>
      <c r="AB223" s="149">
        <v>9.8799999999999999E-2</v>
      </c>
      <c r="AC223" s="149">
        <v>0.20960000000000001</v>
      </c>
      <c r="AD223" s="149">
        <v>3.8699999999999998E-2</v>
      </c>
      <c r="AE223" s="149">
        <v>4.2299999999999997E-2</v>
      </c>
      <c r="AF223" s="149">
        <v>2.52E-2</v>
      </c>
      <c r="AG223" s="149">
        <v>4.36E-2</v>
      </c>
      <c r="AH223" s="149">
        <v>5.0000000000000001E-3</v>
      </c>
      <c r="AI223" s="149">
        <v>0</v>
      </c>
      <c r="AJ223" s="149">
        <v>0.48620000000000002</v>
      </c>
      <c r="AK223" s="149">
        <v>0.86419999999999997</v>
      </c>
      <c r="AL223" s="149">
        <v>0.10539999999999999</v>
      </c>
      <c r="AM223" s="149">
        <v>7.9000000000000008E-3</v>
      </c>
      <c r="AN223" s="149">
        <v>1.1000000000000001E-3</v>
      </c>
      <c r="AO223" s="149">
        <v>0.18959999999999999</v>
      </c>
      <c r="AP223" s="149">
        <v>0.27410000000000001</v>
      </c>
      <c r="AQ223" s="150">
        <f t="shared" si="48"/>
        <v>4.7242000000000015</v>
      </c>
      <c r="AR223" s="150">
        <f t="shared" si="49"/>
        <v>6.0612000000000013</v>
      </c>
      <c r="AS223" s="163">
        <f t="shared" si="50"/>
        <v>3.0054999999999992</v>
      </c>
      <c r="AT223" s="151">
        <v>0.1181</v>
      </c>
      <c r="AU223" s="152">
        <f t="shared" si="46"/>
        <v>4.8423000000000016</v>
      </c>
      <c r="AV223" s="131"/>
      <c r="AW223" s="153">
        <v>0.1515</v>
      </c>
      <c r="AX223" s="152">
        <f t="shared" si="45"/>
        <v>6.2127000000000017</v>
      </c>
      <c r="AY223" s="131"/>
      <c r="AZ223" s="164">
        <f t="shared" si="59"/>
        <v>7.51E-2</v>
      </c>
      <c r="BA223" s="165">
        <f t="shared" si="58"/>
        <v>3.0805999999999991</v>
      </c>
      <c r="BB223" s="131"/>
      <c r="BC223" s="155">
        <f t="shared" si="51"/>
        <v>64072.54</v>
      </c>
      <c r="BD223" s="155">
        <f t="shared" si="52"/>
        <v>768870.48</v>
      </c>
      <c r="BE223" s="156"/>
      <c r="BF223" s="157">
        <v>3.8934000000000002</v>
      </c>
      <c r="BG223" s="157">
        <v>4.9623999999999997</v>
      </c>
      <c r="BH223" s="156"/>
      <c r="BI223" s="158">
        <f t="shared" si="53"/>
        <v>1.2437201417783945</v>
      </c>
      <c r="BJ223" s="158">
        <f t="shared" si="54"/>
        <v>1.2519546993390298</v>
      </c>
      <c r="BK223" s="156">
        <v>7.6999999999999999E-2</v>
      </c>
      <c r="BL223" s="161">
        <f t="shared" si="60"/>
        <v>1.8999999999999989E-3</v>
      </c>
      <c r="BM223" s="103">
        <f t="shared" si="55"/>
        <v>14954.005470000002</v>
      </c>
      <c r="BN223" s="103">
        <f t="shared" si="56"/>
        <v>5128.9858080000013</v>
      </c>
      <c r="BO223" s="103">
        <f t="shared" si="57"/>
        <v>20082.991278000001</v>
      </c>
    </row>
    <row r="224" spans="1:67" ht="21" x14ac:dyDescent="0.35">
      <c r="A224" s="142">
        <f>[1]ХАРАКТЕРИСТИКА!A223</f>
        <v>212</v>
      </c>
      <c r="B224" s="142">
        <v>218</v>
      </c>
      <c r="C224" s="143" t="s">
        <v>601</v>
      </c>
      <c r="D224" s="144">
        <v>9</v>
      </c>
      <c r="E224" s="144">
        <v>4</v>
      </c>
      <c r="F224" s="145" t="s">
        <v>602</v>
      </c>
      <c r="G224" s="145" t="s">
        <v>97</v>
      </c>
      <c r="H224" s="146">
        <f t="shared" si="47"/>
        <v>7401.14</v>
      </c>
      <c r="I224" s="131"/>
      <c r="J224" s="147">
        <v>886.05000000000018</v>
      </c>
      <c r="K224" s="147">
        <v>6515.09</v>
      </c>
      <c r="L224" s="148">
        <v>0</v>
      </c>
      <c r="M224" s="147"/>
      <c r="N224" s="103"/>
      <c r="O224" s="149">
        <v>0.13500000000000001</v>
      </c>
      <c r="P224" s="149">
        <v>0.113</v>
      </c>
      <c r="Q224" s="149">
        <v>0.1711</v>
      </c>
      <c r="R224" s="149">
        <v>4.07E-2</v>
      </c>
      <c r="S224" s="149">
        <v>8.8999999999999999E-3</v>
      </c>
      <c r="T224" s="149">
        <v>0.1017</v>
      </c>
      <c r="U224" s="149">
        <v>4.8099999999999997E-2</v>
      </c>
      <c r="V224" s="149">
        <v>0.3458</v>
      </c>
      <c r="W224" s="149">
        <v>1.6733</v>
      </c>
      <c r="X224" s="149">
        <v>2.1899999999999999E-2</v>
      </c>
      <c r="Y224" s="149">
        <v>8.5800000000000001E-2</v>
      </c>
      <c r="Z224" s="149">
        <v>0</v>
      </c>
      <c r="AA224" s="149">
        <v>1.54</v>
      </c>
      <c r="AB224" s="149">
        <v>8.72E-2</v>
      </c>
      <c r="AC224" s="149">
        <v>0.15049999999999999</v>
      </c>
      <c r="AD224" s="149">
        <v>3.1600000000000003E-2</v>
      </c>
      <c r="AE224" s="149">
        <v>4.5600000000000002E-2</v>
      </c>
      <c r="AF224" s="149">
        <v>1.95E-2</v>
      </c>
      <c r="AG224" s="149">
        <v>2.1399999999999999E-2</v>
      </c>
      <c r="AH224" s="149">
        <v>4.1999999999999997E-3</v>
      </c>
      <c r="AI224" s="149">
        <v>0</v>
      </c>
      <c r="AJ224" s="149">
        <v>0.83009999999999995</v>
      </c>
      <c r="AK224" s="149">
        <v>0.93589999999999995</v>
      </c>
      <c r="AL224" s="149">
        <v>0.21299999999999999</v>
      </c>
      <c r="AM224" s="149">
        <v>4.2500000000000003E-2</v>
      </c>
      <c r="AN224" s="149">
        <v>5.8999999999999999E-3</v>
      </c>
      <c r="AO224" s="149">
        <v>0.14949999999999999</v>
      </c>
      <c r="AP224" s="149">
        <v>0.28010000000000002</v>
      </c>
      <c r="AQ224" s="150">
        <f t="shared" si="48"/>
        <v>5.1488999999999994</v>
      </c>
      <c r="AR224" s="150">
        <f t="shared" si="49"/>
        <v>7.1022999999999996</v>
      </c>
      <c r="AS224" s="163">
        <f t="shared" si="50"/>
        <v>2.9984999999999999</v>
      </c>
      <c r="AT224" s="151">
        <v>0.12870000000000001</v>
      </c>
      <c r="AU224" s="152">
        <f t="shared" si="46"/>
        <v>5.2775999999999996</v>
      </c>
      <c r="AV224" s="131"/>
      <c r="AW224" s="153">
        <v>0.17760000000000001</v>
      </c>
      <c r="AX224" s="152">
        <f t="shared" si="45"/>
        <v>7.2798999999999996</v>
      </c>
      <c r="AY224" s="131"/>
      <c r="AZ224" s="164">
        <f t="shared" si="59"/>
        <v>7.4999999999999997E-2</v>
      </c>
      <c r="BA224" s="165">
        <f t="shared" si="58"/>
        <v>3.0735000000000001</v>
      </c>
      <c r="BB224" s="131"/>
      <c r="BC224" s="155">
        <f t="shared" si="51"/>
        <v>52105.42</v>
      </c>
      <c r="BD224" s="155">
        <f t="shared" si="52"/>
        <v>625265.04</v>
      </c>
      <c r="BE224" s="156"/>
      <c r="BF224" s="157">
        <v>4.2155000000000005</v>
      </c>
      <c r="BG224" s="157">
        <v>5.8975</v>
      </c>
      <c r="BH224" s="156"/>
      <c r="BI224" s="158">
        <f t="shared" si="53"/>
        <v>1.251951132724469</v>
      </c>
      <c r="BJ224" s="158">
        <f t="shared" si="54"/>
        <v>1.2344044086477319</v>
      </c>
      <c r="BK224" s="156">
        <v>7.5499999999999998E-2</v>
      </c>
      <c r="BL224" s="161">
        <f t="shared" si="60"/>
        <v>5.0000000000000044E-4</v>
      </c>
      <c r="BM224" s="103">
        <f t="shared" si="55"/>
        <v>11397.7556</v>
      </c>
      <c r="BN224" s="103">
        <f t="shared" si="56"/>
        <v>2664.4103999999998</v>
      </c>
      <c r="BO224" s="103">
        <f t="shared" si="57"/>
        <v>14062.166000000001</v>
      </c>
    </row>
    <row r="225" spans="1:67" ht="21" x14ac:dyDescent="0.35">
      <c r="A225" s="142">
        <f>[1]ХАРАКТЕРИСТИКА!A229</f>
        <v>218</v>
      </c>
      <c r="B225" s="142">
        <v>219</v>
      </c>
      <c r="C225" s="143" t="s">
        <v>603</v>
      </c>
      <c r="D225" s="144">
        <v>9</v>
      </c>
      <c r="E225" s="144">
        <v>1</v>
      </c>
      <c r="F225" s="145" t="s">
        <v>604</v>
      </c>
      <c r="G225" s="145" t="s">
        <v>97</v>
      </c>
      <c r="H225" s="146">
        <f t="shared" si="47"/>
        <v>3411.54</v>
      </c>
      <c r="I225" s="131"/>
      <c r="J225" s="147">
        <v>439.57999999999993</v>
      </c>
      <c r="K225" s="147">
        <v>2971.96</v>
      </c>
      <c r="L225" s="148">
        <v>0</v>
      </c>
      <c r="M225" s="147"/>
      <c r="N225" s="103"/>
      <c r="O225" s="149">
        <v>0.18379999999999999</v>
      </c>
      <c r="P225" s="149">
        <v>0.1196</v>
      </c>
      <c r="Q225" s="149">
        <v>0.17169999999999999</v>
      </c>
      <c r="R225" s="149">
        <v>3.8199999999999998E-2</v>
      </c>
      <c r="S225" s="149">
        <v>1.21E-2</v>
      </c>
      <c r="T225" s="149">
        <v>6.0199999999999997E-2</v>
      </c>
      <c r="U225" s="149">
        <v>4.8099999999999997E-2</v>
      </c>
      <c r="V225" s="149">
        <v>0.3458</v>
      </c>
      <c r="W225" s="149">
        <v>0.99670000000000003</v>
      </c>
      <c r="X225" s="149">
        <v>0</v>
      </c>
      <c r="Y225" s="149">
        <v>6.2100000000000002E-2</v>
      </c>
      <c r="Z225" s="149">
        <v>0</v>
      </c>
      <c r="AA225" s="149">
        <v>1.0372999999999999</v>
      </c>
      <c r="AB225" s="149">
        <v>0.12659999999999999</v>
      </c>
      <c r="AC225" s="149">
        <v>0.15770000000000001</v>
      </c>
      <c r="AD225" s="149">
        <v>3.09E-2</v>
      </c>
      <c r="AE225" s="149">
        <v>5.3400000000000003E-2</v>
      </c>
      <c r="AF225" s="149">
        <v>2.64E-2</v>
      </c>
      <c r="AG225" s="149">
        <v>1.37E-2</v>
      </c>
      <c r="AH225" s="149">
        <v>4.7000000000000002E-3</v>
      </c>
      <c r="AI225" s="149">
        <v>0</v>
      </c>
      <c r="AJ225" s="149">
        <v>1.093</v>
      </c>
      <c r="AK225" s="149">
        <v>0.89080000000000004</v>
      </c>
      <c r="AL225" s="149">
        <v>0.24859999999999999</v>
      </c>
      <c r="AM225" s="149">
        <v>3.6299999999999999E-2</v>
      </c>
      <c r="AN225" s="149">
        <v>5.0000000000000001E-3</v>
      </c>
      <c r="AO225" s="149">
        <v>0.1636</v>
      </c>
      <c r="AP225" s="149">
        <v>0.15479999999999999</v>
      </c>
      <c r="AQ225" s="150">
        <f t="shared" si="48"/>
        <v>4.9295999999999998</v>
      </c>
      <c r="AR225" s="150">
        <f t="shared" si="49"/>
        <v>6.0810999999999993</v>
      </c>
      <c r="AS225" s="150">
        <f t="shared" si="50"/>
        <v>2.5335999999999999</v>
      </c>
      <c r="AT225" s="151">
        <v>0.1232</v>
      </c>
      <c r="AU225" s="152">
        <f t="shared" si="46"/>
        <v>5.0527999999999995</v>
      </c>
      <c r="AV225" s="131"/>
      <c r="AW225" s="153">
        <v>0.152</v>
      </c>
      <c r="AX225" s="152">
        <f t="shared" ref="AX225:AX239" si="61">AW225+AR225</f>
        <v>6.2330999999999994</v>
      </c>
      <c r="AY225" s="131"/>
      <c r="AZ225" s="151">
        <f t="shared" si="59"/>
        <v>6.3299999999999995E-2</v>
      </c>
      <c r="BA225" s="160">
        <f t="shared" si="58"/>
        <v>2.5968999999999998</v>
      </c>
      <c r="BB225" s="131"/>
      <c r="BC225" s="155">
        <f t="shared" si="51"/>
        <v>20745.63</v>
      </c>
      <c r="BD225" s="155">
        <f t="shared" si="52"/>
        <v>248947.56</v>
      </c>
      <c r="BE225" s="156"/>
      <c r="BF225" s="157">
        <v>4.0358000000000001</v>
      </c>
      <c r="BG225" s="157">
        <v>5.0465</v>
      </c>
      <c r="BH225" s="156"/>
      <c r="BI225" s="158">
        <f t="shared" si="53"/>
        <v>1.2519946479012833</v>
      </c>
      <c r="BJ225" s="158">
        <f t="shared" si="54"/>
        <v>1.2351332606757157</v>
      </c>
      <c r="BK225" s="156">
        <v>6.3299999999999995E-2</v>
      </c>
      <c r="BL225" s="161">
        <f t="shared" si="60"/>
        <v>0</v>
      </c>
      <c r="BM225" s="103">
        <f t="shared" si="55"/>
        <v>3538.7904419999995</v>
      </c>
      <c r="BN225" s="103">
        <f t="shared" si="56"/>
        <v>1410.3306359999997</v>
      </c>
      <c r="BO225" s="103">
        <f t="shared" si="57"/>
        <v>4949.1210779999992</v>
      </c>
    </row>
    <row r="226" spans="1:67" ht="21" x14ac:dyDescent="0.35">
      <c r="A226" s="142">
        <f>[1]ХАРАКТЕРИСТИКА!A234</f>
        <v>223</v>
      </c>
      <c r="B226" s="142">
        <v>220</v>
      </c>
      <c r="C226" s="143" t="s">
        <v>605</v>
      </c>
      <c r="D226" s="144">
        <v>9</v>
      </c>
      <c r="E226" s="144">
        <v>1</v>
      </c>
      <c r="F226" s="145" t="s">
        <v>606</v>
      </c>
      <c r="G226" s="145" t="s">
        <v>97</v>
      </c>
      <c r="H226" s="146">
        <f t="shared" si="47"/>
        <v>4345.34</v>
      </c>
      <c r="I226" s="131"/>
      <c r="J226" s="147">
        <v>464.19999999999982</v>
      </c>
      <c r="K226" s="147">
        <v>3881.1400000000003</v>
      </c>
      <c r="L226" s="148">
        <v>0</v>
      </c>
      <c r="M226" s="147"/>
      <c r="N226" s="103"/>
      <c r="O226" s="149">
        <v>0.1729</v>
      </c>
      <c r="P226" s="149">
        <v>8.5800000000000001E-2</v>
      </c>
      <c r="Q226" s="149">
        <v>0.1893</v>
      </c>
      <c r="R226" s="149">
        <v>3.5299999999999998E-2</v>
      </c>
      <c r="S226" s="149">
        <v>5.0000000000000001E-3</v>
      </c>
      <c r="T226" s="149">
        <v>8.8499999999999995E-2</v>
      </c>
      <c r="U226" s="149">
        <v>4.8099999999999997E-2</v>
      </c>
      <c r="V226" s="149">
        <v>0.3458</v>
      </c>
      <c r="W226" s="149">
        <v>0.76319999999999999</v>
      </c>
      <c r="X226" s="149">
        <v>0</v>
      </c>
      <c r="Y226" s="149">
        <v>0.18940000000000001</v>
      </c>
      <c r="Z226" s="149">
        <v>0</v>
      </c>
      <c r="AA226" s="149">
        <v>1.2749999999999999</v>
      </c>
      <c r="AB226" s="149">
        <v>0.1159</v>
      </c>
      <c r="AC226" s="149">
        <v>0.1133</v>
      </c>
      <c r="AD226" s="149">
        <v>2.6599999999999999E-2</v>
      </c>
      <c r="AE226" s="149">
        <v>0.02</v>
      </c>
      <c r="AF226" s="149">
        <v>1.09E-2</v>
      </c>
      <c r="AG226" s="149">
        <v>2.3900000000000001E-2</v>
      </c>
      <c r="AH226" s="149">
        <v>5.7999999999999996E-3</v>
      </c>
      <c r="AI226" s="149">
        <v>0</v>
      </c>
      <c r="AJ226" s="149">
        <v>0.79110000000000003</v>
      </c>
      <c r="AK226" s="149">
        <v>1.4276</v>
      </c>
      <c r="AL226" s="149">
        <v>0.2485</v>
      </c>
      <c r="AM226" s="149">
        <v>3.1899999999999998E-2</v>
      </c>
      <c r="AN226" s="149">
        <v>4.4000000000000003E-3</v>
      </c>
      <c r="AO226" s="149">
        <v>0.28129999999999999</v>
      </c>
      <c r="AP226" s="149">
        <v>0.38529999999999998</v>
      </c>
      <c r="AQ226" s="150">
        <f t="shared" si="48"/>
        <v>5.5363000000000007</v>
      </c>
      <c r="AR226" s="150">
        <f t="shared" si="49"/>
        <v>6.684800000000001</v>
      </c>
      <c r="AS226" s="150">
        <f t="shared" si="50"/>
        <v>2.7877999999999994</v>
      </c>
      <c r="AT226" s="151">
        <v>0.1384</v>
      </c>
      <c r="AU226" s="152">
        <f t="shared" si="46"/>
        <v>5.6747000000000005</v>
      </c>
      <c r="AV226" s="131"/>
      <c r="AW226" s="153">
        <v>0.1671</v>
      </c>
      <c r="AX226" s="152">
        <f t="shared" si="61"/>
        <v>6.8519000000000005</v>
      </c>
      <c r="AY226" s="131"/>
      <c r="AZ226" s="151">
        <f t="shared" si="59"/>
        <v>6.9699999999999998E-2</v>
      </c>
      <c r="BA226" s="160">
        <f t="shared" si="58"/>
        <v>2.8574999999999995</v>
      </c>
      <c r="BB226" s="131"/>
      <c r="BC226" s="155">
        <f t="shared" si="51"/>
        <v>29227.38</v>
      </c>
      <c r="BD226" s="155">
        <f t="shared" si="52"/>
        <v>350728.56</v>
      </c>
      <c r="BE226" s="156"/>
      <c r="BF226" s="157">
        <v>4.5325999999999995</v>
      </c>
      <c r="BG226" s="157">
        <v>5.5685000000000002</v>
      </c>
      <c r="BH226" s="156"/>
      <c r="BI226" s="158">
        <f t="shared" si="53"/>
        <v>1.2519745841239027</v>
      </c>
      <c r="BJ226" s="158">
        <f t="shared" si="54"/>
        <v>1.2304749932656911</v>
      </c>
      <c r="BK226" s="156">
        <v>6.9699999999999998E-2</v>
      </c>
      <c r="BL226" s="161">
        <f t="shared" si="60"/>
        <v>0</v>
      </c>
      <c r="BM226" s="103">
        <f t="shared" si="55"/>
        <v>5540.3085000000001</v>
      </c>
      <c r="BN226" s="103">
        <f t="shared" si="56"/>
        <v>1374.8655760000001</v>
      </c>
      <c r="BO226" s="103">
        <f t="shared" si="57"/>
        <v>6915.1740760000002</v>
      </c>
    </row>
    <row r="227" spans="1:67" ht="21" x14ac:dyDescent="0.35">
      <c r="A227" s="142">
        <f>[1]ХАРАКТЕРИСТИКА!A237</f>
        <v>226</v>
      </c>
      <c r="B227" s="142">
        <v>221</v>
      </c>
      <c r="C227" s="143" t="s">
        <v>607</v>
      </c>
      <c r="D227" s="144">
        <v>9</v>
      </c>
      <c r="E227" s="144">
        <v>1</v>
      </c>
      <c r="F227" s="145" t="s">
        <v>608</v>
      </c>
      <c r="G227" s="145" t="s">
        <v>97</v>
      </c>
      <c r="H227" s="146">
        <f t="shared" si="47"/>
        <v>1882.17</v>
      </c>
      <c r="I227" s="131"/>
      <c r="J227" s="147">
        <v>196.86999999999989</v>
      </c>
      <c r="K227" s="147">
        <v>1685.3000000000002</v>
      </c>
      <c r="L227" s="148">
        <v>0</v>
      </c>
      <c r="M227" s="147"/>
      <c r="N227" s="103"/>
      <c r="O227" s="149">
        <v>0.1837</v>
      </c>
      <c r="P227" s="149">
        <v>0.14319999999999999</v>
      </c>
      <c r="Q227" s="149">
        <v>0.20050000000000001</v>
      </c>
      <c r="R227" s="149">
        <v>4.3799999999999999E-2</v>
      </c>
      <c r="S227" s="149">
        <v>9.4000000000000004E-3</v>
      </c>
      <c r="T227" s="149">
        <v>8.77E-2</v>
      </c>
      <c r="U227" s="149">
        <v>4.8099999999999997E-2</v>
      </c>
      <c r="V227" s="149">
        <v>0.3458</v>
      </c>
      <c r="W227" s="149">
        <v>1.7576000000000001</v>
      </c>
      <c r="X227" s="149">
        <v>0</v>
      </c>
      <c r="Y227" s="149">
        <v>9.1999999999999998E-2</v>
      </c>
      <c r="Z227" s="149">
        <v>0</v>
      </c>
      <c r="AA227" s="149">
        <v>1.5629</v>
      </c>
      <c r="AB227" s="149">
        <v>0.1183</v>
      </c>
      <c r="AC227" s="149">
        <v>0.1898</v>
      </c>
      <c r="AD227" s="149">
        <v>2.5899999999999999E-2</v>
      </c>
      <c r="AE227" s="149">
        <v>4.9799999999999997E-2</v>
      </c>
      <c r="AF227" s="149">
        <v>2.0500000000000001E-2</v>
      </c>
      <c r="AG227" s="149">
        <v>1.37E-2</v>
      </c>
      <c r="AH227" s="149">
        <v>8.0000000000000002E-3</v>
      </c>
      <c r="AI227" s="149">
        <v>0</v>
      </c>
      <c r="AJ227" s="149">
        <v>1.0053000000000001</v>
      </c>
      <c r="AK227" s="149">
        <v>0.93240000000000001</v>
      </c>
      <c r="AL227" s="149">
        <v>0.16300000000000001</v>
      </c>
      <c r="AM227" s="149">
        <v>2.6499999999999999E-2</v>
      </c>
      <c r="AN227" s="149">
        <v>3.7000000000000002E-3</v>
      </c>
      <c r="AO227" s="149">
        <v>0.20150000000000001</v>
      </c>
      <c r="AP227" s="149">
        <v>0.25580000000000003</v>
      </c>
      <c r="AQ227" s="150">
        <f t="shared" si="48"/>
        <v>5.475500000000002</v>
      </c>
      <c r="AR227" s="150">
        <f t="shared" si="49"/>
        <v>7.4889000000000019</v>
      </c>
      <c r="AS227" s="150">
        <f t="shared" si="50"/>
        <v>3.1732999999999998</v>
      </c>
      <c r="AT227" s="151">
        <v>0.13689999999999999</v>
      </c>
      <c r="AU227" s="152">
        <f t="shared" si="46"/>
        <v>5.6124000000000018</v>
      </c>
      <c r="AV227" s="131"/>
      <c r="AW227" s="153">
        <v>0.18720000000000001</v>
      </c>
      <c r="AX227" s="152">
        <f t="shared" si="61"/>
        <v>7.6761000000000017</v>
      </c>
      <c r="AY227" s="131"/>
      <c r="AZ227" s="151">
        <f t="shared" si="59"/>
        <v>7.9299999999999995E-2</v>
      </c>
      <c r="BA227" s="160">
        <f t="shared" si="58"/>
        <v>3.2525999999999997</v>
      </c>
      <c r="BB227" s="131"/>
      <c r="BC227" s="155">
        <f t="shared" si="51"/>
        <v>14041.44</v>
      </c>
      <c r="BD227" s="155">
        <f t="shared" si="52"/>
        <v>168497.28</v>
      </c>
      <c r="BE227" s="156"/>
      <c r="BF227" s="157">
        <v>4.4828999999999999</v>
      </c>
      <c r="BG227" s="157">
        <v>6.1433</v>
      </c>
      <c r="BH227" s="156"/>
      <c r="BI227" s="158">
        <f t="shared" si="53"/>
        <v>1.2519574382654091</v>
      </c>
      <c r="BJ227" s="158">
        <f t="shared" si="54"/>
        <v>1.2495075936385984</v>
      </c>
      <c r="BK227" s="156">
        <v>7.9299999999999995E-2</v>
      </c>
      <c r="BL227" s="161">
        <f t="shared" si="60"/>
        <v>0</v>
      </c>
      <c r="BM227" s="103">
        <f t="shared" si="55"/>
        <v>2941.643493</v>
      </c>
      <c r="BN227" s="103">
        <f t="shared" si="56"/>
        <v>801.80442000000005</v>
      </c>
      <c r="BO227" s="103">
        <f t="shared" si="57"/>
        <v>3743.447913</v>
      </c>
    </row>
    <row r="228" spans="1:67" ht="21" x14ac:dyDescent="0.35">
      <c r="A228" s="142">
        <f>[1]ХАРАКТЕРИСТИКА!A238</f>
        <v>227</v>
      </c>
      <c r="B228" s="142">
        <v>222</v>
      </c>
      <c r="C228" s="143" t="s">
        <v>609</v>
      </c>
      <c r="D228" s="144">
        <v>9</v>
      </c>
      <c r="E228" s="144">
        <v>2</v>
      </c>
      <c r="F228" s="145" t="s">
        <v>610</v>
      </c>
      <c r="G228" s="145" t="s">
        <v>97</v>
      </c>
      <c r="H228" s="146">
        <f t="shared" si="47"/>
        <v>3774.05</v>
      </c>
      <c r="I228" s="131"/>
      <c r="J228" s="147">
        <v>396.65999999999985</v>
      </c>
      <c r="K228" s="147">
        <v>3377.3900000000003</v>
      </c>
      <c r="L228" s="148">
        <v>0</v>
      </c>
      <c r="M228" s="147"/>
      <c r="N228" s="103"/>
      <c r="O228" s="149">
        <v>0.16209999999999999</v>
      </c>
      <c r="P228" s="149">
        <v>0.13059999999999999</v>
      </c>
      <c r="Q228" s="149">
        <v>0.19850000000000001</v>
      </c>
      <c r="R228" s="149">
        <v>3.5999999999999997E-2</v>
      </c>
      <c r="S228" s="149">
        <v>8.8000000000000005E-3</v>
      </c>
      <c r="T228" s="149">
        <v>8.8900000000000007E-2</v>
      </c>
      <c r="U228" s="149">
        <v>4.8099999999999997E-2</v>
      </c>
      <c r="V228" s="149">
        <v>0.3458</v>
      </c>
      <c r="W228" s="149">
        <v>1.7541</v>
      </c>
      <c r="X228" s="149">
        <v>0</v>
      </c>
      <c r="Y228" s="149">
        <v>9.1800000000000007E-2</v>
      </c>
      <c r="Z228" s="149">
        <v>0</v>
      </c>
      <c r="AA228" s="149">
        <v>1.5517000000000001</v>
      </c>
      <c r="AB228" s="149">
        <v>0.1042</v>
      </c>
      <c r="AC228" s="149">
        <v>0.1734</v>
      </c>
      <c r="AD228" s="149">
        <v>2.6200000000000001E-2</v>
      </c>
      <c r="AE228" s="149">
        <v>2.64E-2</v>
      </c>
      <c r="AF228" s="149">
        <v>1.9099999999999999E-2</v>
      </c>
      <c r="AG228" s="149">
        <v>1.7000000000000001E-2</v>
      </c>
      <c r="AH228" s="149">
        <v>5.4000000000000003E-3</v>
      </c>
      <c r="AI228" s="149">
        <v>0</v>
      </c>
      <c r="AJ228" s="149">
        <v>0.86580000000000001</v>
      </c>
      <c r="AK228" s="149">
        <v>0.92749999999999999</v>
      </c>
      <c r="AL228" s="149">
        <v>0.157</v>
      </c>
      <c r="AM228" s="149">
        <v>2.8000000000000001E-2</v>
      </c>
      <c r="AN228" s="149">
        <v>3.8999999999999998E-3</v>
      </c>
      <c r="AO228" s="149">
        <v>0.19639999999999999</v>
      </c>
      <c r="AP228" s="149">
        <v>0.25869999999999999</v>
      </c>
      <c r="AQ228" s="150">
        <f t="shared" si="48"/>
        <v>5.2125999999999992</v>
      </c>
      <c r="AR228" s="150">
        <f t="shared" si="49"/>
        <v>7.2253999999999996</v>
      </c>
      <c r="AS228" s="150">
        <f t="shared" si="50"/>
        <v>3.0658999999999996</v>
      </c>
      <c r="AT228" s="151">
        <v>0.1303</v>
      </c>
      <c r="AU228" s="152">
        <f t="shared" si="46"/>
        <v>5.3428999999999993</v>
      </c>
      <c r="AV228" s="131"/>
      <c r="AW228" s="153">
        <v>0.18060000000000001</v>
      </c>
      <c r="AX228" s="152">
        <f t="shared" si="61"/>
        <v>7.4059999999999997</v>
      </c>
      <c r="AY228" s="131"/>
      <c r="AZ228" s="151">
        <f t="shared" si="59"/>
        <v>7.6600000000000001E-2</v>
      </c>
      <c r="BA228" s="160">
        <f t="shared" si="58"/>
        <v>3.1424999999999996</v>
      </c>
      <c r="BB228" s="131"/>
      <c r="BC228" s="155">
        <f t="shared" si="51"/>
        <v>27132.27</v>
      </c>
      <c r="BD228" s="155">
        <f t="shared" si="52"/>
        <v>325587.24</v>
      </c>
      <c r="BE228" s="156"/>
      <c r="BF228" s="157">
        <v>4.2675999999999998</v>
      </c>
      <c r="BG228" s="157">
        <v>6.0075000000000003</v>
      </c>
      <c r="BH228" s="156"/>
      <c r="BI228" s="158">
        <f t="shared" si="53"/>
        <v>1.2519683194301245</v>
      </c>
      <c r="BJ228" s="158">
        <f t="shared" si="54"/>
        <v>1.2327923429047023</v>
      </c>
      <c r="BK228" s="156">
        <v>7.6600000000000001E-2</v>
      </c>
      <c r="BL228" s="161">
        <f t="shared" si="60"/>
        <v>0</v>
      </c>
      <c r="BM228" s="103">
        <f t="shared" si="55"/>
        <v>5856.1933850000005</v>
      </c>
      <c r="BN228" s="103">
        <f t="shared" si="56"/>
        <v>1402.8143850000001</v>
      </c>
      <c r="BO228" s="103">
        <f t="shared" si="57"/>
        <v>7259.0077700000002</v>
      </c>
    </row>
    <row r="229" spans="1:67" ht="21" x14ac:dyDescent="0.35">
      <c r="A229" s="142">
        <f>[1]ХАРАКТЕРИСТИКА!A240</f>
        <v>229</v>
      </c>
      <c r="B229" s="142">
        <v>223</v>
      </c>
      <c r="C229" s="143" t="s">
        <v>611</v>
      </c>
      <c r="D229" s="144">
        <v>9</v>
      </c>
      <c r="E229" s="144">
        <v>2</v>
      </c>
      <c r="F229" s="145" t="s">
        <v>612</v>
      </c>
      <c r="G229" s="145" t="s">
        <v>97</v>
      </c>
      <c r="H229" s="146">
        <f t="shared" si="47"/>
        <v>3924.4</v>
      </c>
      <c r="I229" s="131"/>
      <c r="J229" s="147">
        <v>354.21000000000004</v>
      </c>
      <c r="K229" s="147">
        <v>3570.19</v>
      </c>
      <c r="L229" s="148">
        <v>0</v>
      </c>
      <c r="M229" s="147"/>
      <c r="N229" s="103"/>
      <c r="O229" s="149">
        <v>0.1134</v>
      </c>
      <c r="P229" s="149">
        <v>0.1081</v>
      </c>
      <c r="Q229" s="149">
        <v>0.17879999999999999</v>
      </c>
      <c r="R229" s="149">
        <v>3.85E-2</v>
      </c>
      <c r="S229" s="149">
        <v>7.7000000000000002E-3</v>
      </c>
      <c r="T229" s="149">
        <v>0.1069</v>
      </c>
      <c r="U229" s="149">
        <v>4.8099999999999997E-2</v>
      </c>
      <c r="V229" s="149">
        <v>0.3458</v>
      </c>
      <c r="W229" s="149">
        <v>1.1288</v>
      </c>
      <c r="X229" s="149">
        <v>8.2699999999999996E-2</v>
      </c>
      <c r="Y229" s="149">
        <v>0.13</v>
      </c>
      <c r="Z229" s="149">
        <v>0</v>
      </c>
      <c r="AA229" s="149">
        <v>1.4293</v>
      </c>
      <c r="AB229" s="149">
        <v>6.8500000000000005E-2</v>
      </c>
      <c r="AC229" s="149">
        <v>0.1439</v>
      </c>
      <c r="AD229" s="149">
        <v>3.2899999999999999E-2</v>
      </c>
      <c r="AE229" s="149">
        <v>5.57E-2</v>
      </c>
      <c r="AF229" s="149">
        <v>1.67E-2</v>
      </c>
      <c r="AG229" s="149">
        <v>1.61E-2</v>
      </c>
      <c r="AH229" s="149">
        <v>5.7999999999999996E-3</v>
      </c>
      <c r="AI229" s="149">
        <v>0</v>
      </c>
      <c r="AJ229" s="149">
        <v>0.83209999999999995</v>
      </c>
      <c r="AK229" s="149">
        <v>0.99050000000000005</v>
      </c>
      <c r="AL229" s="149">
        <v>0.11940000000000001</v>
      </c>
      <c r="AM229" s="149">
        <v>3.1399999999999997E-2</v>
      </c>
      <c r="AN229" s="149">
        <v>4.4000000000000003E-3</v>
      </c>
      <c r="AO229" s="149">
        <v>0.44390000000000002</v>
      </c>
      <c r="AP229" s="149">
        <v>0.28899999999999998</v>
      </c>
      <c r="AQ229" s="150">
        <f t="shared" si="48"/>
        <v>5.3506</v>
      </c>
      <c r="AR229" s="150">
        <f t="shared" si="49"/>
        <v>6.7683999999999997</v>
      </c>
      <c r="AS229" s="163">
        <f t="shared" si="50"/>
        <v>2.8819999999999997</v>
      </c>
      <c r="AT229" s="151">
        <v>0.1338</v>
      </c>
      <c r="AU229" s="152">
        <f t="shared" si="46"/>
        <v>5.4843999999999999</v>
      </c>
      <c r="AV229" s="131"/>
      <c r="AW229" s="153">
        <v>0.16919999999999999</v>
      </c>
      <c r="AX229" s="152">
        <f t="shared" si="61"/>
        <v>6.9375999999999998</v>
      </c>
      <c r="AY229" s="131"/>
      <c r="AZ229" s="164">
        <f t="shared" si="59"/>
        <v>7.2099999999999997E-2</v>
      </c>
      <c r="BA229" s="165">
        <f t="shared" si="58"/>
        <v>2.9540999999999995</v>
      </c>
      <c r="BB229" s="131"/>
      <c r="BC229" s="155">
        <f t="shared" si="51"/>
        <v>26711.18</v>
      </c>
      <c r="BD229" s="155">
        <f t="shared" si="52"/>
        <v>320534.16000000003</v>
      </c>
      <c r="BE229" s="156"/>
      <c r="BF229" s="157">
        <v>4.3844000000000003</v>
      </c>
      <c r="BG229" s="157">
        <v>5.5502000000000002</v>
      </c>
      <c r="BH229" s="156"/>
      <c r="BI229" s="158">
        <f t="shared" si="53"/>
        <v>1.2508895173798009</v>
      </c>
      <c r="BJ229" s="158">
        <f t="shared" si="54"/>
        <v>1.2499729739468848</v>
      </c>
      <c r="BK229" s="156">
        <v>7.4099999999999999E-2</v>
      </c>
      <c r="BL229" s="161">
        <f t="shared" si="60"/>
        <v>2.0000000000000018E-3</v>
      </c>
      <c r="BM229" s="103">
        <f t="shared" si="55"/>
        <v>5609.1449200000006</v>
      </c>
      <c r="BN229" s="103">
        <f t="shared" si="56"/>
        <v>1332.7262400000002</v>
      </c>
      <c r="BO229" s="103">
        <f t="shared" si="57"/>
        <v>6941.8711600000006</v>
      </c>
    </row>
    <row r="230" spans="1:67" ht="21" x14ac:dyDescent="0.35">
      <c r="A230" s="142">
        <f>[1]ХАРАКТЕРИСТИКА!A245</f>
        <v>234</v>
      </c>
      <c r="B230" s="142">
        <v>224</v>
      </c>
      <c r="C230" s="143" t="s">
        <v>613</v>
      </c>
      <c r="D230" s="144">
        <v>9</v>
      </c>
      <c r="E230" s="144">
        <v>2</v>
      </c>
      <c r="F230" s="145" t="s">
        <v>614</v>
      </c>
      <c r="G230" s="145" t="s">
        <v>97</v>
      </c>
      <c r="H230" s="146">
        <f t="shared" si="47"/>
        <v>4203.7</v>
      </c>
      <c r="I230" s="131"/>
      <c r="J230" s="147">
        <v>452.40000000000009</v>
      </c>
      <c r="K230" s="147">
        <v>3751.2999999999997</v>
      </c>
      <c r="L230" s="148">
        <v>0</v>
      </c>
      <c r="M230" s="147"/>
      <c r="N230" s="103"/>
      <c r="O230" s="149">
        <v>0.14270000000000002</v>
      </c>
      <c r="P230" s="149">
        <v>0.14780000000000001</v>
      </c>
      <c r="Q230" s="149">
        <v>0.15580000000000002</v>
      </c>
      <c r="R230" s="149">
        <v>0</v>
      </c>
      <c r="S230" s="149">
        <v>7.9000000000000008E-3</v>
      </c>
      <c r="T230" s="149">
        <v>9.3399999999999997E-2</v>
      </c>
      <c r="U230" s="149">
        <v>4.8099999999999997E-2</v>
      </c>
      <c r="V230" s="149">
        <v>0.33839999999999998</v>
      </c>
      <c r="W230" s="149">
        <v>0.77349999999999997</v>
      </c>
      <c r="X230" s="149">
        <v>7.7200000000000005E-2</v>
      </c>
      <c r="Y230" s="149">
        <v>8.2400000000000001E-2</v>
      </c>
      <c r="Z230" s="149">
        <v>0</v>
      </c>
      <c r="AA230" s="149">
        <v>0.95760000000000001</v>
      </c>
      <c r="AB230" s="149">
        <v>8.4599999999999995E-2</v>
      </c>
      <c r="AC230" s="149">
        <v>0.19069999999999998</v>
      </c>
      <c r="AD230" s="149">
        <v>3.3399999999999999E-2</v>
      </c>
      <c r="AE230" s="149">
        <v>0</v>
      </c>
      <c r="AF230" s="149">
        <v>1.72E-2</v>
      </c>
      <c r="AG230" s="149">
        <v>2.7099999999999999E-2</v>
      </c>
      <c r="AH230" s="149">
        <v>5.4999999999999997E-3</v>
      </c>
      <c r="AI230" s="149">
        <v>0</v>
      </c>
      <c r="AJ230" s="149">
        <v>1.6686999999999999</v>
      </c>
      <c r="AK230" s="149">
        <v>0.77429999999999999</v>
      </c>
      <c r="AL230" s="149">
        <v>9.4399999999999998E-2</v>
      </c>
      <c r="AM230" s="149">
        <v>3.0700000000000002E-2</v>
      </c>
      <c r="AN230" s="149">
        <v>4.3E-3</v>
      </c>
      <c r="AO230" s="149">
        <v>0.25180000000000002</v>
      </c>
      <c r="AP230" s="149">
        <v>0.54079999999999995</v>
      </c>
      <c r="AQ230" s="150">
        <f t="shared" si="48"/>
        <v>5.2340000000000009</v>
      </c>
      <c r="AR230" s="150">
        <f t="shared" si="49"/>
        <v>6.5483000000000011</v>
      </c>
      <c r="AS230" s="163">
        <f t="shared" si="50"/>
        <v>2.3675999999999999</v>
      </c>
      <c r="AT230" s="151">
        <v>0.13089999999999999</v>
      </c>
      <c r="AU230" s="152">
        <f t="shared" si="46"/>
        <v>5.3649000000000004</v>
      </c>
      <c r="AV230" s="131"/>
      <c r="AW230" s="153">
        <v>0.16370000000000001</v>
      </c>
      <c r="AX230" s="152">
        <f t="shared" si="61"/>
        <v>6.7120000000000015</v>
      </c>
      <c r="AY230" s="131"/>
      <c r="AZ230" s="164">
        <f t="shared" si="59"/>
        <v>5.9200000000000003E-2</v>
      </c>
      <c r="BA230" s="165">
        <f t="shared" si="58"/>
        <v>2.4268000000000001</v>
      </c>
      <c r="BB230" s="131"/>
      <c r="BC230" s="155">
        <f t="shared" si="51"/>
        <v>27605.81</v>
      </c>
      <c r="BD230" s="155">
        <f t="shared" si="52"/>
        <v>331269.72000000003</v>
      </c>
      <c r="BE230" s="156"/>
      <c r="BF230" s="157">
        <v>4.2849000000000004</v>
      </c>
      <c r="BG230" s="157">
        <v>5.4811000000000005</v>
      </c>
      <c r="BH230" s="156"/>
      <c r="BI230" s="158">
        <f t="shared" si="53"/>
        <v>1.2520478890989288</v>
      </c>
      <c r="BJ230" s="158">
        <f t="shared" si="54"/>
        <v>1.2245717100582001</v>
      </c>
      <c r="BK230" s="156">
        <v>6.1100000000000002E-2</v>
      </c>
      <c r="BL230" s="161">
        <f t="shared" si="60"/>
        <v>1.8999999999999989E-3</v>
      </c>
      <c r="BM230" s="103">
        <f t="shared" si="55"/>
        <v>4025.4631199999999</v>
      </c>
      <c r="BN230" s="103">
        <f t="shared" si="56"/>
        <v>1507.0264499999998</v>
      </c>
      <c r="BO230" s="103">
        <f t="shared" si="57"/>
        <v>5532.4895699999997</v>
      </c>
    </row>
    <row r="231" spans="1:67" ht="21" x14ac:dyDescent="0.35">
      <c r="A231" s="142">
        <f>[1]ХАРАКТЕРИСТИКА!A16</f>
        <v>5</v>
      </c>
      <c r="B231" s="142">
        <v>225</v>
      </c>
      <c r="C231" s="143" t="s">
        <v>615</v>
      </c>
      <c r="D231" s="144">
        <v>10</v>
      </c>
      <c r="E231" s="144">
        <v>1</v>
      </c>
      <c r="F231" s="145" t="s">
        <v>616</v>
      </c>
      <c r="G231" s="145" t="s">
        <v>97</v>
      </c>
      <c r="H231" s="146">
        <f t="shared" si="47"/>
        <v>2441.5</v>
      </c>
      <c r="I231" s="131"/>
      <c r="J231" s="147">
        <v>233.69999999999982</v>
      </c>
      <c r="K231" s="147">
        <v>2207.8000000000002</v>
      </c>
      <c r="L231" s="148">
        <v>0</v>
      </c>
      <c r="M231" s="147"/>
      <c r="N231" s="103"/>
      <c r="O231" s="149">
        <v>0.1575</v>
      </c>
      <c r="P231" s="149">
        <v>0.1623</v>
      </c>
      <c r="Q231" s="149">
        <v>0.20730000000000001</v>
      </c>
      <c r="R231" s="149">
        <v>4.0099999999999997E-2</v>
      </c>
      <c r="S231" s="149">
        <v>7.1999999999999998E-3</v>
      </c>
      <c r="T231" s="149">
        <v>0.11119999999999999</v>
      </c>
      <c r="U231" s="149">
        <v>4.8099999999999997E-2</v>
      </c>
      <c r="V231" s="149">
        <v>0.3458</v>
      </c>
      <c r="W231" s="149">
        <v>0.6754</v>
      </c>
      <c r="X231" s="149">
        <v>6.6500000000000004E-2</v>
      </c>
      <c r="Y231" s="149">
        <v>7.8799999999999995E-2</v>
      </c>
      <c r="Z231" s="149">
        <v>0</v>
      </c>
      <c r="AA231" s="149">
        <v>1.4204999999999999</v>
      </c>
      <c r="AB231" s="149">
        <v>0.1011</v>
      </c>
      <c r="AC231" s="149">
        <v>0.21229999999999999</v>
      </c>
      <c r="AD231" s="149">
        <v>3.1399999999999997E-2</v>
      </c>
      <c r="AE231" s="149">
        <v>3.8899999999999997E-2</v>
      </c>
      <c r="AF231" s="149">
        <v>1.5800000000000002E-2</v>
      </c>
      <c r="AG231" s="149">
        <v>2.3900000000000001E-2</v>
      </c>
      <c r="AH231" s="149">
        <v>7.1000000000000004E-3</v>
      </c>
      <c r="AI231" s="149">
        <v>0</v>
      </c>
      <c r="AJ231" s="149">
        <v>1.5906</v>
      </c>
      <c r="AK231" s="149">
        <v>0.72330000000000005</v>
      </c>
      <c r="AL231" s="149">
        <v>0.13350000000000001</v>
      </c>
      <c r="AM231" s="149">
        <v>2.86E-2</v>
      </c>
      <c r="AN231" s="149">
        <v>4.0000000000000001E-3</v>
      </c>
      <c r="AO231" s="149">
        <v>0.25700000000000001</v>
      </c>
      <c r="AP231" s="149">
        <v>0.35570000000000002</v>
      </c>
      <c r="AQ231" s="150">
        <f t="shared" si="48"/>
        <v>5.8127999999999984</v>
      </c>
      <c r="AR231" s="150">
        <f t="shared" si="49"/>
        <v>6.8438999999999979</v>
      </c>
      <c r="AS231" s="163">
        <f t="shared" si="50"/>
        <v>3.0418999999999996</v>
      </c>
      <c r="AT231" s="151">
        <v>0.14530000000000001</v>
      </c>
      <c r="AU231" s="152">
        <f t="shared" si="46"/>
        <v>5.9580999999999982</v>
      </c>
      <c r="AV231" s="131"/>
      <c r="AW231" s="153">
        <v>0.1711</v>
      </c>
      <c r="AX231" s="152">
        <f t="shared" si="61"/>
        <v>7.0149999999999979</v>
      </c>
      <c r="AY231" s="131"/>
      <c r="AZ231" s="164">
        <f t="shared" si="59"/>
        <v>7.5999999999999998E-2</v>
      </c>
      <c r="BA231" s="165">
        <f t="shared" si="58"/>
        <v>3.1178999999999997</v>
      </c>
      <c r="BB231" s="131"/>
      <c r="BC231" s="155">
        <f t="shared" si="51"/>
        <v>16880.12</v>
      </c>
      <c r="BD231" s="155">
        <f t="shared" si="52"/>
        <v>202561.44</v>
      </c>
      <c r="BE231" s="156"/>
      <c r="BF231" s="157">
        <v>4.7538</v>
      </c>
      <c r="BG231" s="157">
        <v>5.7164000000000001</v>
      </c>
      <c r="BH231" s="156"/>
      <c r="BI231" s="158">
        <f t="shared" si="53"/>
        <v>1.2533341747654505</v>
      </c>
      <c r="BJ231" s="158">
        <f t="shared" si="54"/>
        <v>1.2271709467497023</v>
      </c>
      <c r="BK231" s="156">
        <v>7.7700000000000005E-2</v>
      </c>
      <c r="BL231" s="161">
        <f t="shared" si="60"/>
        <v>1.7000000000000071E-3</v>
      </c>
      <c r="BM231" s="103">
        <f t="shared" si="55"/>
        <v>3468.1507499999998</v>
      </c>
      <c r="BN231" s="103">
        <f t="shared" si="56"/>
        <v>1051.0657499999998</v>
      </c>
      <c r="BO231" s="103">
        <f t="shared" si="57"/>
        <v>4519.2164999999995</v>
      </c>
    </row>
    <row r="232" spans="1:67" ht="21" x14ac:dyDescent="0.35">
      <c r="A232" s="142">
        <f>[1]ХАРАКТЕРИСТИКА!A103</f>
        <v>92</v>
      </c>
      <c r="B232" s="142">
        <v>226</v>
      </c>
      <c r="C232" s="143" t="s">
        <v>617</v>
      </c>
      <c r="D232" s="144">
        <v>10</v>
      </c>
      <c r="E232" s="144">
        <v>1</v>
      </c>
      <c r="F232" s="145" t="s">
        <v>618</v>
      </c>
      <c r="G232" s="145" t="s">
        <v>97</v>
      </c>
      <c r="H232" s="146">
        <f t="shared" si="47"/>
        <v>2340.6999999999998</v>
      </c>
      <c r="I232" s="131"/>
      <c r="J232" s="147">
        <v>232.59000000000015</v>
      </c>
      <c r="K232" s="147">
        <v>2108.1099999999997</v>
      </c>
      <c r="L232" s="148">
        <v>0</v>
      </c>
      <c r="M232" s="147"/>
      <c r="N232" s="103"/>
      <c r="O232" s="149">
        <v>0.14019999999999999</v>
      </c>
      <c r="P232" s="149">
        <v>0.14299999999999999</v>
      </c>
      <c r="Q232" s="149">
        <v>0.2036</v>
      </c>
      <c r="R232" s="149">
        <v>3.9600000000000003E-2</v>
      </c>
      <c r="S232" s="149">
        <v>6.6E-3</v>
      </c>
      <c r="T232" s="149">
        <v>0.1158</v>
      </c>
      <c r="U232" s="149">
        <v>4.8099999999999997E-2</v>
      </c>
      <c r="V232" s="149">
        <v>0.3458</v>
      </c>
      <c r="W232" s="149">
        <v>1.04</v>
      </c>
      <c r="X232" s="149">
        <v>0</v>
      </c>
      <c r="Y232" s="149">
        <v>8.2199999999999995E-2</v>
      </c>
      <c r="Z232" s="149">
        <v>0</v>
      </c>
      <c r="AA232" s="149">
        <v>1.1295000000000002</v>
      </c>
      <c r="AB232" s="149">
        <v>9.1300000000000006E-2</v>
      </c>
      <c r="AC232" s="149">
        <v>0.18909999999999999</v>
      </c>
      <c r="AD232" s="149">
        <v>2.7799999999999998E-2</v>
      </c>
      <c r="AE232" s="149">
        <v>4.02E-2</v>
      </c>
      <c r="AF232" s="149">
        <v>1.44E-2</v>
      </c>
      <c r="AG232" s="149">
        <v>2.47E-2</v>
      </c>
      <c r="AH232" s="149">
        <v>7.1999999999999998E-3</v>
      </c>
      <c r="AI232" s="149">
        <v>0</v>
      </c>
      <c r="AJ232" s="149">
        <v>1.4167000000000001</v>
      </c>
      <c r="AK232" s="149">
        <v>0.8498</v>
      </c>
      <c r="AL232" s="149">
        <v>0.29339999999999999</v>
      </c>
      <c r="AM232" s="149">
        <v>2.8799999999999999E-2</v>
      </c>
      <c r="AN232" s="149">
        <v>4.0000000000000001E-3</v>
      </c>
      <c r="AO232" s="149">
        <v>0.2525</v>
      </c>
      <c r="AP232" s="149">
        <v>0.48570000000000002</v>
      </c>
      <c r="AQ232" s="150">
        <f t="shared" si="48"/>
        <v>5.4943000000000017</v>
      </c>
      <c r="AR232" s="150">
        <f t="shared" si="49"/>
        <v>7.0200000000000022</v>
      </c>
      <c r="AS232" s="150">
        <f t="shared" si="50"/>
        <v>2.6819000000000006</v>
      </c>
      <c r="AT232" s="151">
        <v>0.13739999999999999</v>
      </c>
      <c r="AU232" s="152">
        <f t="shared" si="46"/>
        <v>5.6317000000000021</v>
      </c>
      <c r="AV232" s="131"/>
      <c r="AW232" s="153">
        <v>0.17549999999999999</v>
      </c>
      <c r="AX232" s="152">
        <f t="shared" si="61"/>
        <v>7.1955000000000027</v>
      </c>
      <c r="AY232" s="131"/>
      <c r="AZ232" s="151">
        <f t="shared" si="59"/>
        <v>6.7000000000000004E-2</v>
      </c>
      <c r="BA232" s="160">
        <f t="shared" si="58"/>
        <v>2.7489000000000008</v>
      </c>
      <c r="BB232" s="131"/>
      <c r="BC232" s="155">
        <f t="shared" si="51"/>
        <v>16478.78</v>
      </c>
      <c r="BD232" s="155">
        <f t="shared" si="52"/>
        <v>197745.36</v>
      </c>
      <c r="BE232" s="156"/>
      <c r="BF232" s="157">
        <v>4.4946000000000002</v>
      </c>
      <c r="BG232" s="157">
        <v>5.9443000000000001</v>
      </c>
      <c r="BH232" s="156"/>
      <c r="BI232" s="158">
        <f t="shared" si="53"/>
        <v>1.2529924798647269</v>
      </c>
      <c r="BJ232" s="158">
        <f t="shared" si="54"/>
        <v>1.2104873576367281</v>
      </c>
      <c r="BK232" s="156">
        <v>6.7000000000000004E-2</v>
      </c>
      <c r="BL232" s="161">
        <f t="shared" si="60"/>
        <v>0</v>
      </c>
      <c r="BM232" s="103">
        <f t="shared" si="55"/>
        <v>2643.8206500000001</v>
      </c>
      <c r="BN232" s="103">
        <f t="shared" si="56"/>
        <v>923.87428999999997</v>
      </c>
      <c r="BO232" s="103">
        <f t="shared" si="57"/>
        <v>3567.6949400000003</v>
      </c>
    </row>
    <row r="233" spans="1:67" ht="21" x14ac:dyDescent="0.35">
      <c r="A233" s="142">
        <f>[1]ХАРАКТЕРИСТИКА!A241</f>
        <v>230</v>
      </c>
      <c r="B233" s="142">
        <v>227</v>
      </c>
      <c r="C233" s="143" t="s">
        <v>619</v>
      </c>
      <c r="D233" s="144">
        <v>10</v>
      </c>
      <c r="E233" s="144">
        <v>4</v>
      </c>
      <c r="F233" s="145" t="s">
        <v>620</v>
      </c>
      <c r="G233" s="145" t="s">
        <v>97</v>
      </c>
      <c r="H233" s="146">
        <f t="shared" si="47"/>
        <v>9477.56</v>
      </c>
      <c r="I233" s="131"/>
      <c r="J233" s="147">
        <v>356.91999999999973</v>
      </c>
      <c r="K233" s="147">
        <v>8752.24</v>
      </c>
      <c r="L233" s="148">
        <v>368.4</v>
      </c>
      <c r="M233" s="147"/>
      <c r="N233" s="103"/>
      <c r="O233" s="149">
        <v>0.15490000000000001</v>
      </c>
      <c r="P233" s="149">
        <v>0.1452</v>
      </c>
      <c r="Q233" s="149">
        <v>0.19989999999999999</v>
      </c>
      <c r="R233" s="149">
        <v>4.2999999999999997E-2</v>
      </c>
      <c r="S233" s="149">
        <v>7.4000000000000003E-3</v>
      </c>
      <c r="T233" s="149">
        <v>0.12529999999999999</v>
      </c>
      <c r="U233" s="149">
        <v>4.8099999999999997E-2</v>
      </c>
      <c r="V233" s="149">
        <v>0.3458</v>
      </c>
      <c r="W233" s="149">
        <v>1.002</v>
      </c>
      <c r="X233" s="149">
        <v>0</v>
      </c>
      <c r="Y233" s="149">
        <v>7.8700000000000006E-2</v>
      </c>
      <c r="Z233" s="149">
        <v>0</v>
      </c>
      <c r="AA233" s="149">
        <v>1.6529000000000003</v>
      </c>
      <c r="AB233" s="149">
        <v>9.7900000000000001E-2</v>
      </c>
      <c r="AC233" s="149">
        <v>0.19040000000000001</v>
      </c>
      <c r="AD233" s="149">
        <v>3.0499999999999999E-2</v>
      </c>
      <c r="AE233" s="149">
        <v>3.6400000000000002E-2</v>
      </c>
      <c r="AF233" s="149">
        <v>1.6299999999999999E-2</v>
      </c>
      <c r="AG233" s="149">
        <v>3.95E-2</v>
      </c>
      <c r="AH233" s="149">
        <v>6.7999999999999996E-3</v>
      </c>
      <c r="AI233" s="149">
        <v>0</v>
      </c>
      <c r="AJ233" s="149">
        <v>0.42680000000000001</v>
      </c>
      <c r="AK233" s="149">
        <v>0.83599999999999997</v>
      </c>
      <c r="AL233" s="149">
        <v>6.6299999999999998E-2</v>
      </c>
      <c r="AM233" s="149">
        <v>2.8899999999999999E-2</v>
      </c>
      <c r="AN233" s="149">
        <v>4.0000000000000001E-3</v>
      </c>
      <c r="AO233" s="149">
        <v>0.24679999999999999</v>
      </c>
      <c r="AP233" s="149">
        <v>6.9500000000000006E-2</v>
      </c>
      <c r="AQ233" s="150">
        <f t="shared" si="48"/>
        <v>4.8278000000000008</v>
      </c>
      <c r="AR233" s="150">
        <f t="shared" si="49"/>
        <v>5.8993000000000002</v>
      </c>
      <c r="AS233" s="150">
        <f t="shared" si="50"/>
        <v>3.2519000000000005</v>
      </c>
      <c r="AT233" s="151">
        <v>0.1207</v>
      </c>
      <c r="AU233" s="152">
        <f t="shared" si="46"/>
        <v>4.948500000000001</v>
      </c>
      <c r="AV233" s="131"/>
      <c r="AW233" s="153">
        <v>0.14749999999999999</v>
      </c>
      <c r="AX233" s="152">
        <f t="shared" si="61"/>
        <v>6.0468000000000002</v>
      </c>
      <c r="AY233" s="131"/>
      <c r="AZ233" s="151">
        <f t="shared" si="59"/>
        <v>8.1299999999999997E-2</v>
      </c>
      <c r="BA233" s="160">
        <f t="shared" si="58"/>
        <v>3.3332000000000006</v>
      </c>
      <c r="BB233" s="131"/>
      <c r="BC233" s="155">
        <f t="shared" si="51"/>
        <v>55917.21</v>
      </c>
      <c r="BD233" s="155">
        <f t="shared" si="52"/>
        <v>671006.52</v>
      </c>
      <c r="BE233" s="156"/>
      <c r="BF233" s="157">
        <v>4.0175999999999998</v>
      </c>
      <c r="BG233" s="157">
        <v>4.8258000000000001</v>
      </c>
      <c r="BH233" s="156"/>
      <c r="BI233" s="158">
        <f t="shared" si="53"/>
        <v>1.2317054958183993</v>
      </c>
      <c r="BJ233" s="158">
        <f t="shared" si="54"/>
        <v>1.2530150441377597</v>
      </c>
      <c r="BK233" s="156">
        <v>8.1299999999999997E-2</v>
      </c>
      <c r="BL233" s="161">
        <f t="shared" si="60"/>
        <v>0</v>
      </c>
      <c r="BM233" s="103">
        <f t="shared" si="55"/>
        <v>15665.458924000002</v>
      </c>
      <c r="BN233" s="103">
        <f t="shared" si="56"/>
        <v>3959.7245679999987</v>
      </c>
      <c r="BO233" s="103">
        <f t="shared" si="57"/>
        <v>19625.183492</v>
      </c>
    </row>
    <row r="234" spans="1:67" ht="21" x14ac:dyDescent="0.35">
      <c r="A234" s="142">
        <f>[1]ХАРАКТЕРИСТИКА!A242</f>
        <v>231</v>
      </c>
      <c r="B234" s="142">
        <v>228</v>
      </c>
      <c r="C234" s="143" t="s">
        <v>621</v>
      </c>
      <c r="D234" s="144">
        <v>10</v>
      </c>
      <c r="E234" s="144">
        <v>1</v>
      </c>
      <c r="F234" s="145" t="s">
        <v>622</v>
      </c>
      <c r="G234" s="145" t="s">
        <v>97</v>
      </c>
      <c r="H234" s="146">
        <f t="shared" si="47"/>
        <v>2444.3000000000002</v>
      </c>
      <c r="I234" s="131"/>
      <c r="J234" s="147">
        <v>234.05000000000018</v>
      </c>
      <c r="K234" s="147">
        <v>2210.25</v>
      </c>
      <c r="L234" s="148">
        <v>0</v>
      </c>
      <c r="M234" s="147"/>
      <c r="N234" s="103"/>
      <c r="O234" s="149">
        <v>0.1573</v>
      </c>
      <c r="P234" s="149">
        <v>0.16209999999999999</v>
      </c>
      <c r="Q234" s="149">
        <v>0.19739999999999999</v>
      </c>
      <c r="R234" s="149">
        <v>4.0599999999999997E-2</v>
      </c>
      <c r="S234" s="149">
        <v>7.1999999999999998E-3</v>
      </c>
      <c r="T234" s="149">
        <v>0.1129</v>
      </c>
      <c r="U234" s="149">
        <v>4.8099999999999997E-2</v>
      </c>
      <c r="V234" s="149">
        <v>0.3458</v>
      </c>
      <c r="W234" s="149">
        <v>0.9919</v>
      </c>
      <c r="X234" s="149">
        <v>0</v>
      </c>
      <c r="Y234" s="149">
        <v>7.8700000000000006E-2</v>
      </c>
      <c r="Z234" s="149">
        <v>0</v>
      </c>
      <c r="AA234" s="149">
        <v>1.2603</v>
      </c>
      <c r="AB234" s="149">
        <v>0.10100000000000001</v>
      </c>
      <c r="AC234" s="149">
        <v>0.21199999999999999</v>
      </c>
      <c r="AD234" s="149">
        <v>3.3399999999999999E-2</v>
      </c>
      <c r="AE234" s="149">
        <v>5.0500000000000003E-2</v>
      </c>
      <c r="AF234" s="149">
        <v>1.5800000000000002E-2</v>
      </c>
      <c r="AG234" s="149">
        <v>2.3900000000000001E-2</v>
      </c>
      <c r="AH234" s="149">
        <v>7.1000000000000004E-3</v>
      </c>
      <c r="AI234" s="149">
        <v>0</v>
      </c>
      <c r="AJ234" s="149">
        <v>1.2192000000000001</v>
      </c>
      <c r="AK234" s="149">
        <v>1.1023000000000001</v>
      </c>
      <c r="AL234" s="149">
        <v>0.18629999999999999</v>
      </c>
      <c r="AM234" s="149">
        <v>2.7E-2</v>
      </c>
      <c r="AN234" s="149">
        <v>3.8E-3</v>
      </c>
      <c r="AO234" s="149">
        <v>7.9500000000000001E-2</v>
      </c>
      <c r="AP234" s="149">
        <v>0.25600000000000001</v>
      </c>
      <c r="AQ234" s="150">
        <f t="shared" si="48"/>
        <v>5.4722</v>
      </c>
      <c r="AR234" s="150">
        <f t="shared" si="49"/>
        <v>6.7201000000000004</v>
      </c>
      <c r="AS234" s="150">
        <f t="shared" si="50"/>
        <v>2.8849</v>
      </c>
      <c r="AT234" s="151">
        <v>0.1368</v>
      </c>
      <c r="AU234" s="152">
        <f t="shared" si="46"/>
        <v>5.609</v>
      </c>
      <c r="AV234" s="131"/>
      <c r="AW234" s="153">
        <v>0.16800000000000001</v>
      </c>
      <c r="AX234" s="152">
        <f t="shared" si="61"/>
        <v>6.8881000000000006</v>
      </c>
      <c r="AY234" s="131"/>
      <c r="AZ234" s="151">
        <f t="shared" si="59"/>
        <v>7.2099999999999997E-2</v>
      </c>
      <c r="BA234" s="160">
        <f t="shared" si="58"/>
        <v>2.9569999999999999</v>
      </c>
      <c r="BB234" s="131"/>
      <c r="BC234" s="155">
        <f t="shared" si="51"/>
        <v>16537.21</v>
      </c>
      <c r="BD234" s="155">
        <f t="shared" si="52"/>
        <v>198446.52</v>
      </c>
      <c r="BE234" s="156"/>
      <c r="BF234" s="157">
        <v>4.4763999999999999</v>
      </c>
      <c r="BG234" s="157">
        <v>5.5727000000000002</v>
      </c>
      <c r="BH234" s="156"/>
      <c r="BI234" s="158">
        <f t="shared" si="53"/>
        <v>1.2530158162809402</v>
      </c>
      <c r="BJ234" s="158">
        <f t="shared" si="54"/>
        <v>1.2360435695443861</v>
      </c>
      <c r="BK234" s="156">
        <v>7.2099999999999997E-2</v>
      </c>
      <c r="BL234" s="161">
        <f t="shared" si="60"/>
        <v>0</v>
      </c>
      <c r="BM234" s="103">
        <f t="shared" si="55"/>
        <v>3080.5512900000003</v>
      </c>
      <c r="BN234" s="103">
        <f t="shared" si="56"/>
        <v>1084.5359099999998</v>
      </c>
      <c r="BO234" s="103">
        <f t="shared" si="57"/>
        <v>4165.0871999999999</v>
      </c>
    </row>
    <row r="235" spans="1:67" ht="21" x14ac:dyDescent="0.35">
      <c r="A235" s="142">
        <f>[1]ХАРАКТЕРИСТИКА!A243</f>
        <v>232</v>
      </c>
      <c r="B235" s="142">
        <v>229</v>
      </c>
      <c r="C235" s="143" t="s">
        <v>623</v>
      </c>
      <c r="D235" s="144">
        <v>10</v>
      </c>
      <c r="E235" s="144">
        <v>2</v>
      </c>
      <c r="F235" s="145" t="s">
        <v>624</v>
      </c>
      <c r="G235" s="145" t="s">
        <v>97</v>
      </c>
      <c r="H235" s="146">
        <f t="shared" si="47"/>
        <v>4681.3999999999996</v>
      </c>
      <c r="I235" s="131"/>
      <c r="J235" s="147">
        <v>66.000000000000341</v>
      </c>
      <c r="K235" s="147">
        <v>4226.7999999999993</v>
      </c>
      <c r="L235" s="148">
        <v>388.6</v>
      </c>
      <c r="M235" s="147"/>
      <c r="N235" s="103"/>
      <c r="O235" s="149">
        <v>0.15859999999999999</v>
      </c>
      <c r="P235" s="149">
        <v>0.1661</v>
      </c>
      <c r="Q235" s="149">
        <v>0.18959999999999999</v>
      </c>
      <c r="R235" s="149">
        <v>3.9199999999999999E-2</v>
      </c>
      <c r="S235" s="149">
        <v>7.4999999999999997E-3</v>
      </c>
      <c r="T235" s="149">
        <v>0.1013</v>
      </c>
      <c r="U235" s="149">
        <v>4.8099999999999997E-2</v>
      </c>
      <c r="V235" s="149">
        <v>0.3458</v>
      </c>
      <c r="W235" s="149">
        <v>0.86919999999999997</v>
      </c>
      <c r="X235" s="149">
        <v>0</v>
      </c>
      <c r="Y235" s="149">
        <v>8.2199999999999995E-2</v>
      </c>
      <c r="Z235" s="149">
        <v>0</v>
      </c>
      <c r="AA235" s="149">
        <v>1.1369</v>
      </c>
      <c r="AB235" s="149">
        <v>0.10050000000000001</v>
      </c>
      <c r="AC235" s="149">
        <v>0.21729999999999999</v>
      </c>
      <c r="AD235" s="149">
        <v>3.3099999999999997E-2</v>
      </c>
      <c r="AE235" s="149">
        <v>4.1599999999999998E-2</v>
      </c>
      <c r="AF235" s="149">
        <v>1.6500000000000001E-2</v>
      </c>
      <c r="AG235" s="149">
        <v>2.58E-2</v>
      </c>
      <c r="AH235" s="149">
        <v>6.8999999999999999E-3</v>
      </c>
      <c r="AI235" s="149">
        <v>0</v>
      </c>
      <c r="AJ235" s="149">
        <v>0.93630000000000002</v>
      </c>
      <c r="AK235" s="149">
        <v>0.81059999999999999</v>
      </c>
      <c r="AL235" s="149">
        <v>0.1414</v>
      </c>
      <c r="AM235" s="149">
        <v>2.6100000000000002E-2</v>
      </c>
      <c r="AN235" s="149">
        <v>3.5999999999999999E-3</v>
      </c>
      <c r="AO235" s="149">
        <v>0.12959999999999999</v>
      </c>
      <c r="AP235" s="149">
        <v>0.25319999999999998</v>
      </c>
      <c r="AQ235" s="150">
        <f t="shared" si="48"/>
        <v>4.7645999999999988</v>
      </c>
      <c r="AR235" s="150">
        <f t="shared" si="49"/>
        <v>5.8869999999999987</v>
      </c>
      <c r="AS235" s="150">
        <f t="shared" si="50"/>
        <v>2.7466999999999997</v>
      </c>
      <c r="AT235" s="151">
        <v>0.1191</v>
      </c>
      <c r="AU235" s="152">
        <f t="shared" si="46"/>
        <v>4.8836999999999993</v>
      </c>
      <c r="AV235" s="131"/>
      <c r="AW235" s="153">
        <v>0.1472</v>
      </c>
      <c r="AX235" s="152">
        <f t="shared" si="61"/>
        <v>6.0341999999999985</v>
      </c>
      <c r="AY235" s="131"/>
      <c r="AZ235" s="151">
        <f t="shared" si="59"/>
        <v>6.8699999999999997E-2</v>
      </c>
      <c r="BA235" s="160">
        <f t="shared" si="58"/>
        <v>2.8153999999999999</v>
      </c>
      <c r="BB235" s="131"/>
      <c r="BC235" s="155">
        <f t="shared" si="51"/>
        <v>26921.75</v>
      </c>
      <c r="BD235" s="155">
        <f t="shared" si="52"/>
        <v>323061</v>
      </c>
      <c r="BE235" s="156"/>
      <c r="BF235" s="157">
        <v>3.9177999999999997</v>
      </c>
      <c r="BG235" s="157">
        <v>4.8159000000000001</v>
      </c>
      <c r="BH235" s="156"/>
      <c r="BI235" s="158">
        <f t="shared" si="53"/>
        <v>1.2465414263106844</v>
      </c>
      <c r="BJ235" s="158">
        <f t="shared" si="54"/>
        <v>1.2529745218962185</v>
      </c>
      <c r="BK235" s="156">
        <v>6.8699999999999997E-2</v>
      </c>
      <c r="BL235" s="161">
        <f t="shared" si="60"/>
        <v>0</v>
      </c>
      <c r="BM235" s="103">
        <f t="shared" si="55"/>
        <v>5322.2836600000001</v>
      </c>
      <c r="BN235" s="103">
        <f t="shared" si="56"/>
        <v>2067.7743799999998</v>
      </c>
      <c r="BO235" s="103">
        <f t="shared" si="57"/>
        <v>7390.0580399999999</v>
      </c>
    </row>
    <row r="236" spans="1:67" ht="21" x14ac:dyDescent="0.35">
      <c r="A236" s="142">
        <f>[1]ХАРАКТЕРИСТИКА!A48</f>
        <v>37</v>
      </c>
      <c r="B236" s="142">
        <v>230</v>
      </c>
      <c r="C236" s="143" t="s">
        <v>625</v>
      </c>
      <c r="D236" s="144">
        <v>13</v>
      </c>
      <c r="E236" s="144">
        <v>1</v>
      </c>
      <c r="F236" s="145" t="s">
        <v>626</v>
      </c>
      <c r="G236" s="145" t="s">
        <v>97</v>
      </c>
      <c r="H236" s="146">
        <f t="shared" si="47"/>
        <v>4158.2</v>
      </c>
      <c r="I236" s="131"/>
      <c r="J236" s="147">
        <v>272</v>
      </c>
      <c r="K236" s="147">
        <v>3886.2</v>
      </c>
      <c r="L236" s="148">
        <v>0</v>
      </c>
      <c r="M236" s="147"/>
      <c r="N236" s="103"/>
      <c r="O236" s="149">
        <v>0.1051</v>
      </c>
      <c r="P236" s="149">
        <v>0.11749999999999999</v>
      </c>
      <c r="Q236" s="149">
        <v>0.1928</v>
      </c>
      <c r="R236" s="149">
        <v>4.1099999999999998E-2</v>
      </c>
      <c r="S236" s="149">
        <v>8.6999999999999994E-3</v>
      </c>
      <c r="T236" s="149">
        <v>8.8200000000000001E-2</v>
      </c>
      <c r="U236" s="149">
        <v>0</v>
      </c>
      <c r="V236" s="149">
        <v>0.3458</v>
      </c>
      <c r="W236" s="149">
        <v>1.1403000000000001</v>
      </c>
      <c r="X236" s="149">
        <v>0</v>
      </c>
      <c r="Y236" s="149">
        <v>8.9099999999999999E-2</v>
      </c>
      <c r="Z236" s="149">
        <v>0</v>
      </c>
      <c r="AA236" s="149">
        <v>1.2886</v>
      </c>
      <c r="AB236" s="149">
        <v>7.0999999999999994E-2</v>
      </c>
      <c r="AC236" s="149">
        <v>0.15479999999999999</v>
      </c>
      <c r="AD236" s="149">
        <v>2.8400000000000002E-2</v>
      </c>
      <c r="AE236" s="149">
        <v>5.0999999999999997E-2</v>
      </c>
      <c r="AF236" s="149">
        <v>1.89E-2</v>
      </c>
      <c r="AG236" s="149">
        <v>2.46E-2</v>
      </c>
      <c r="AH236" s="149">
        <v>0</v>
      </c>
      <c r="AI236" s="149">
        <v>0</v>
      </c>
      <c r="AJ236" s="149">
        <v>1.5084</v>
      </c>
      <c r="AK236" s="149">
        <v>0.95660000000000001</v>
      </c>
      <c r="AL236" s="149">
        <v>0.17369999999999999</v>
      </c>
      <c r="AM236" s="149">
        <v>2.0500000000000001E-2</v>
      </c>
      <c r="AN236" s="149">
        <v>2.8999999999999998E-3</v>
      </c>
      <c r="AO236" s="149">
        <v>0.16059999999999999</v>
      </c>
      <c r="AP236" s="149">
        <v>0.42599999999999999</v>
      </c>
      <c r="AQ236" s="150">
        <f t="shared" si="48"/>
        <v>5.4483000000000006</v>
      </c>
      <c r="AR236" s="150">
        <f t="shared" si="49"/>
        <v>7.0146000000000006</v>
      </c>
      <c r="AS236" s="150">
        <f t="shared" si="50"/>
        <v>2.649</v>
      </c>
      <c r="AT236" s="151">
        <v>0.13619999999999999</v>
      </c>
      <c r="AU236" s="152">
        <f t="shared" si="46"/>
        <v>5.5845000000000002</v>
      </c>
      <c r="AV236" s="131"/>
      <c r="AW236" s="153">
        <v>0.1754</v>
      </c>
      <c r="AX236" s="152">
        <f t="shared" si="61"/>
        <v>7.19</v>
      </c>
      <c r="AY236" s="131"/>
      <c r="AZ236" s="151">
        <f t="shared" si="59"/>
        <v>6.6199999999999995E-2</v>
      </c>
      <c r="BA236" s="160">
        <f t="shared" si="58"/>
        <v>2.7151999999999998</v>
      </c>
      <c r="BB236" s="131"/>
      <c r="BC236" s="155">
        <f t="shared" si="51"/>
        <v>29460.76</v>
      </c>
      <c r="BD236" s="155">
        <f t="shared" si="52"/>
        <v>353529.12</v>
      </c>
      <c r="BE236" s="156"/>
      <c r="BF236" s="157">
        <v>4.5132000000000003</v>
      </c>
      <c r="BG236" s="157">
        <v>5.7373000000000003</v>
      </c>
      <c r="BH236" s="156"/>
      <c r="BI236" s="158">
        <f t="shared" si="53"/>
        <v>1.2373703802180271</v>
      </c>
      <c r="BJ236" s="158">
        <f t="shared" si="54"/>
        <v>1.2532027260209506</v>
      </c>
      <c r="BK236" s="156">
        <v>6.6199999999999995E-2</v>
      </c>
      <c r="BL236" s="161">
        <f t="shared" si="60"/>
        <v>0</v>
      </c>
      <c r="BM236" s="103">
        <f t="shared" si="55"/>
        <v>5358.2565199999999</v>
      </c>
      <c r="BN236" s="103">
        <f t="shared" si="56"/>
        <v>1449.9643399999998</v>
      </c>
      <c r="BO236" s="103">
        <f t="shared" si="57"/>
        <v>6808.2208599999994</v>
      </c>
    </row>
    <row r="237" spans="1:67" ht="21" x14ac:dyDescent="0.35">
      <c r="A237" s="142">
        <f>[1]ХАРАКТЕРИСТИКА!A61</f>
        <v>50</v>
      </c>
      <c r="B237" s="142">
        <v>231</v>
      </c>
      <c r="C237" s="143" t="s">
        <v>627</v>
      </c>
      <c r="D237" s="144">
        <v>14</v>
      </c>
      <c r="E237" s="144">
        <v>1</v>
      </c>
      <c r="F237" s="145" t="s">
        <v>628</v>
      </c>
      <c r="G237" s="145" t="s">
        <v>97</v>
      </c>
      <c r="H237" s="146">
        <f t="shared" si="47"/>
        <v>5370.5</v>
      </c>
      <c r="I237" s="131"/>
      <c r="J237" s="147">
        <v>336</v>
      </c>
      <c r="K237" s="147">
        <v>5034.5</v>
      </c>
      <c r="L237" s="148">
        <v>0</v>
      </c>
      <c r="M237" s="147"/>
      <c r="N237" s="103"/>
      <c r="O237" s="149">
        <v>0.12280000000000001</v>
      </c>
      <c r="P237" s="149">
        <v>0.12609999999999999</v>
      </c>
      <c r="Q237" s="149">
        <v>0.1857</v>
      </c>
      <c r="R237" s="149">
        <v>4.2299999999999997E-2</v>
      </c>
      <c r="S237" s="149">
        <v>6.3E-3</v>
      </c>
      <c r="T237" s="149">
        <v>0.10199999999999999</v>
      </c>
      <c r="U237" s="149">
        <v>0</v>
      </c>
      <c r="V237" s="149">
        <v>0.3458</v>
      </c>
      <c r="W237" s="149">
        <v>0.72199999999999998</v>
      </c>
      <c r="X237" s="149">
        <v>6.0499999999999998E-2</v>
      </c>
      <c r="Y237" s="149">
        <v>5.6399999999999999E-2</v>
      </c>
      <c r="Z237" s="149">
        <v>0</v>
      </c>
      <c r="AA237" s="149">
        <v>1.1407999999999998</v>
      </c>
      <c r="AB237" s="149">
        <v>7.85E-2</v>
      </c>
      <c r="AC237" s="149">
        <v>0.16489999999999999</v>
      </c>
      <c r="AD237" s="149">
        <v>3.2199999999999999E-2</v>
      </c>
      <c r="AE237" s="149">
        <v>5.6399999999999999E-2</v>
      </c>
      <c r="AF237" s="149">
        <v>1.37E-2</v>
      </c>
      <c r="AG237" s="149">
        <v>3.9300000000000002E-2</v>
      </c>
      <c r="AH237" s="149">
        <v>0</v>
      </c>
      <c r="AI237" s="149">
        <v>0</v>
      </c>
      <c r="AJ237" s="149">
        <v>0.51180000000000003</v>
      </c>
      <c r="AK237" s="149">
        <v>0.95040000000000002</v>
      </c>
      <c r="AL237" s="149">
        <v>0.1618</v>
      </c>
      <c r="AM237" s="149">
        <v>2.07E-2</v>
      </c>
      <c r="AN237" s="149">
        <v>2.8999999999999998E-3</v>
      </c>
      <c r="AO237" s="149">
        <v>0.37669999999999998</v>
      </c>
      <c r="AP237" s="149">
        <v>0.33339999999999997</v>
      </c>
      <c r="AQ237" s="150">
        <f t="shared" si="48"/>
        <v>4.5979999999999999</v>
      </c>
      <c r="AR237" s="150">
        <f t="shared" si="49"/>
        <v>5.6533999999999995</v>
      </c>
      <c r="AS237" s="163">
        <f t="shared" si="50"/>
        <v>2.5367999999999995</v>
      </c>
      <c r="AT237" s="151">
        <v>0.115</v>
      </c>
      <c r="AU237" s="152">
        <f t="shared" si="46"/>
        <v>4.7130000000000001</v>
      </c>
      <c r="AV237" s="131"/>
      <c r="AW237" s="153">
        <v>0.14130000000000001</v>
      </c>
      <c r="AX237" s="152">
        <f t="shared" si="61"/>
        <v>5.7946999999999997</v>
      </c>
      <c r="AY237" s="131"/>
      <c r="AZ237" s="164">
        <f t="shared" si="59"/>
        <v>6.3399999999999998E-2</v>
      </c>
      <c r="BA237" s="165">
        <f t="shared" si="58"/>
        <v>2.6001999999999996</v>
      </c>
      <c r="BB237" s="131"/>
      <c r="BC237" s="155">
        <f t="shared" si="51"/>
        <v>30756.99</v>
      </c>
      <c r="BD237" s="155">
        <f t="shared" si="52"/>
        <v>369083.88</v>
      </c>
      <c r="BE237" s="156"/>
      <c r="BF237" s="157">
        <v>3.8445999999999998</v>
      </c>
      <c r="BG237" s="157">
        <v>4.6236000000000006</v>
      </c>
      <c r="BH237" s="156"/>
      <c r="BI237" s="158">
        <f t="shared" si="53"/>
        <v>1.2258752536024555</v>
      </c>
      <c r="BJ237" s="158">
        <f t="shared" si="54"/>
        <v>1.2532874816160566</v>
      </c>
      <c r="BK237" s="156">
        <v>6.4899999999999999E-2</v>
      </c>
      <c r="BL237" s="161">
        <f t="shared" si="60"/>
        <v>1.5000000000000013E-3</v>
      </c>
      <c r="BM237" s="103">
        <f t="shared" si="55"/>
        <v>6126.6663999999992</v>
      </c>
      <c r="BN237" s="103">
        <f t="shared" si="56"/>
        <v>2067.6424999999999</v>
      </c>
      <c r="BO237" s="103">
        <f t="shared" si="57"/>
        <v>8194.3089</v>
      </c>
    </row>
    <row r="238" spans="1:67" ht="21" x14ac:dyDescent="0.35">
      <c r="A238" s="142">
        <f>[1]ХАРАКТЕРИСТИКА!A62</f>
        <v>51</v>
      </c>
      <c r="B238" s="142">
        <v>232</v>
      </c>
      <c r="C238" s="143" t="s">
        <v>629</v>
      </c>
      <c r="D238" s="144">
        <v>14</v>
      </c>
      <c r="E238" s="144">
        <v>1</v>
      </c>
      <c r="F238" s="145" t="s">
        <v>630</v>
      </c>
      <c r="G238" s="145" t="s">
        <v>97</v>
      </c>
      <c r="H238" s="146">
        <f t="shared" si="47"/>
        <v>5397.5</v>
      </c>
      <c r="I238" s="131"/>
      <c r="J238" s="147">
        <v>333.60000000000036</v>
      </c>
      <c r="K238" s="147">
        <v>5063.8999999999996</v>
      </c>
      <c r="L238" s="148">
        <v>0</v>
      </c>
      <c r="M238" s="147"/>
      <c r="N238" s="103"/>
      <c r="O238" s="149">
        <v>0.1227</v>
      </c>
      <c r="P238" s="149">
        <v>0.1255</v>
      </c>
      <c r="Q238" s="149">
        <v>0.1855</v>
      </c>
      <c r="R238" s="149">
        <v>4.2200000000000001E-2</v>
      </c>
      <c r="S238" s="149">
        <v>6.3E-3</v>
      </c>
      <c r="T238" s="149">
        <v>0.10150000000000001</v>
      </c>
      <c r="U238" s="149">
        <v>0</v>
      </c>
      <c r="V238" s="149">
        <v>0.3458</v>
      </c>
      <c r="W238" s="149">
        <v>0.79779999999999995</v>
      </c>
      <c r="X238" s="149">
        <v>0</v>
      </c>
      <c r="Y238" s="149">
        <v>6.1499999999999999E-2</v>
      </c>
      <c r="Z238" s="149">
        <v>0</v>
      </c>
      <c r="AA238" s="149">
        <v>1.1568000000000001</v>
      </c>
      <c r="AB238" s="149">
        <v>7.7899999999999997E-2</v>
      </c>
      <c r="AC238" s="149">
        <v>0.16400000000000001</v>
      </c>
      <c r="AD238" s="149">
        <v>3.2199999999999999E-2</v>
      </c>
      <c r="AE238" s="149">
        <v>5.6099999999999997E-2</v>
      </c>
      <c r="AF238" s="149">
        <v>1.37E-2</v>
      </c>
      <c r="AG238" s="149">
        <v>3.9100000000000003E-2</v>
      </c>
      <c r="AH238" s="149">
        <v>0</v>
      </c>
      <c r="AI238" s="149">
        <v>0</v>
      </c>
      <c r="AJ238" s="149">
        <v>0.84909999999999997</v>
      </c>
      <c r="AK238" s="149">
        <v>0.88</v>
      </c>
      <c r="AL238" s="149">
        <v>0.18559999999999999</v>
      </c>
      <c r="AM238" s="149">
        <v>2.1000000000000001E-2</v>
      </c>
      <c r="AN238" s="149">
        <v>2.8999999999999998E-3</v>
      </c>
      <c r="AO238" s="149">
        <v>0.15759999999999999</v>
      </c>
      <c r="AP238" s="149">
        <v>0.29189999999999999</v>
      </c>
      <c r="AQ238" s="150">
        <f t="shared" si="48"/>
        <v>4.6270000000000007</v>
      </c>
      <c r="AR238" s="150">
        <f t="shared" si="49"/>
        <v>5.7167000000000003</v>
      </c>
      <c r="AS238" s="150">
        <f t="shared" si="50"/>
        <v>2.5547</v>
      </c>
      <c r="AT238" s="151">
        <v>0.1157</v>
      </c>
      <c r="AU238" s="152">
        <f t="shared" si="46"/>
        <v>4.742700000000001</v>
      </c>
      <c r="AV238" s="131"/>
      <c r="AW238" s="153">
        <v>0.1429</v>
      </c>
      <c r="AX238" s="152">
        <f t="shared" si="61"/>
        <v>5.8596000000000004</v>
      </c>
      <c r="AY238" s="131"/>
      <c r="AZ238" s="151">
        <f t="shared" si="59"/>
        <v>6.3899999999999998E-2</v>
      </c>
      <c r="BA238" s="160">
        <f t="shared" si="58"/>
        <v>2.6185999999999998</v>
      </c>
      <c r="BB238" s="131"/>
      <c r="BC238" s="155">
        <f t="shared" si="51"/>
        <v>31254.59</v>
      </c>
      <c r="BD238" s="155">
        <f t="shared" si="52"/>
        <v>375055.08</v>
      </c>
      <c r="BE238" s="156"/>
      <c r="BF238" s="157">
        <v>3.7932000000000001</v>
      </c>
      <c r="BG238" s="157">
        <v>4.6858999999999993</v>
      </c>
      <c r="BH238" s="156"/>
      <c r="BI238" s="158">
        <f t="shared" si="53"/>
        <v>1.2503163555836763</v>
      </c>
      <c r="BJ238" s="158">
        <f t="shared" si="54"/>
        <v>1.2504748287415441</v>
      </c>
      <c r="BK238" s="156">
        <v>6.3899999999999998E-2</v>
      </c>
      <c r="BL238" s="161">
        <f t="shared" si="60"/>
        <v>0</v>
      </c>
      <c r="BM238" s="103">
        <f t="shared" si="55"/>
        <v>6243.8280000000004</v>
      </c>
      <c r="BN238" s="103">
        <f t="shared" si="56"/>
        <v>2067.2424999999998</v>
      </c>
      <c r="BO238" s="103">
        <f t="shared" si="57"/>
        <v>8311.0704999999998</v>
      </c>
    </row>
    <row r="239" spans="1:67" ht="21" x14ac:dyDescent="0.35">
      <c r="A239" s="142">
        <f>[1]ХАРАКТЕРИСТИКА!A222</f>
        <v>211</v>
      </c>
      <c r="B239" s="142">
        <v>233</v>
      </c>
      <c r="C239" s="143" t="s">
        <v>631</v>
      </c>
      <c r="D239" s="144">
        <v>14</v>
      </c>
      <c r="E239" s="144">
        <v>1</v>
      </c>
      <c r="F239" s="145" t="s">
        <v>632</v>
      </c>
      <c r="G239" s="145" t="s">
        <v>97</v>
      </c>
      <c r="H239" s="146">
        <f t="shared" si="47"/>
        <v>4252.0200000000004</v>
      </c>
      <c r="I239" s="131"/>
      <c r="J239" s="147">
        <v>184.51000000000013</v>
      </c>
      <c r="K239" s="147">
        <v>3949.9100000000003</v>
      </c>
      <c r="L239" s="148">
        <v>117.6</v>
      </c>
      <c r="M239" s="147"/>
      <c r="N239" s="103"/>
      <c r="O239" s="149">
        <v>0.16289999999999999</v>
      </c>
      <c r="P239" s="149">
        <v>0.16869999999999999</v>
      </c>
      <c r="Q239" s="149">
        <v>0.1898</v>
      </c>
      <c r="R239" s="149">
        <v>4.1500000000000002E-2</v>
      </c>
      <c r="S239" s="149">
        <v>7.9000000000000008E-3</v>
      </c>
      <c r="T239" s="149">
        <v>0.1222</v>
      </c>
      <c r="U239" s="149">
        <v>0</v>
      </c>
      <c r="V239" s="149">
        <v>0.3458</v>
      </c>
      <c r="W239" s="149">
        <v>1.5246999999999999</v>
      </c>
      <c r="X239" s="149">
        <v>3.8199999999999998E-2</v>
      </c>
      <c r="Y239" s="149">
        <v>9.5100000000000004E-2</v>
      </c>
      <c r="Z239" s="149">
        <v>0</v>
      </c>
      <c r="AA239" s="149">
        <v>1.2963</v>
      </c>
      <c r="AB239" s="149">
        <v>0.1014</v>
      </c>
      <c r="AC239" s="149">
        <v>0.22040000000000001</v>
      </c>
      <c r="AD239" s="149">
        <v>3.2500000000000001E-2</v>
      </c>
      <c r="AE239" s="149">
        <v>5.8400000000000001E-2</v>
      </c>
      <c r="AF239" s="149">
        <v>1.7299999999999999E-2</v>
      </c>
      <c r="AG239" s="149">
        <v>3.4299999999999997E-2</v>
      </c>
      <c r="AH239" s="149">
        <v>0</v>
      </c>
      <c r="AI239" s="149">
        <v>0</v>
      </c>
      <c r="AJ239" s="149">
        <v>0.91820000000000002</v>
      </c>
      <c r="AK239" s="149">
        <v>1.0940000000000001</v>
      </c>
      <c r="AL239" s="149">
        <v>0.17280000000000001</v>
      </c>
      <c r="AM239" s="149">
        <v>2.06E-2</v>
      </c>
      <c r="AN239" s="149">
        <v>2.8999999999999998E-3</v>
      </c>
      <c r="AO239" s="149">
        <v>0.74490000000000001</v>
      </c>
      <c r="AP239" s="149">
        <v>0.47270000000000001</v>
      </c>
      <c r="AQ239" s="150">
        <f t="shared" si="48"/>
        <v>5.8861000000000008</v>
      </c>
      <c r="AR239" s="150">
        <f t="shared" si="49"/>
        <v>7.8835000000000006</v>
      </c>
      <c r="AS239" s="163">
        <f t="shared" si="50"/>
        <v>2.9180000000000001</v>
      </c>
      <c r="AT239" s="151">
        <v>0.1472</v>
      </c>
      <c r="AU239" s="152">
        <f t="shared" si="46"/>
        <v>6.0333000000000006</v>
      </c>
      <c r="AV239" s="131"/>
      <c r="AW239" s="153">
        <v>0.1971</v>
      </c>
      <c r="AX239" s="152">
        <f t="shared" si="61"/>
        <v>8.0806000000000004</v>
      </c>
      <c r="AY239" s="131"/>
      <c r="AZ239" s="164">
        <f t="shared" si="59"/>
        <v>7.2999999999999995E-2</v>
      </c>
      <c r="BA239" s="165">
        <f t="shared" si="58"/>
        <v>2.9910000000000001</v>
      </c>
      <c r="BB239" s="131"/>
      <c r="BC239" s="155">
        <f t="shared" si="51"/>
        <v>33382.589999999997</v>
      </c>
      <c r="BD239" s="155">
        <f t="shared" si="52"/>
        <v>400591.07999999996</v>
      </c>
      <c r="BE239" s="156"/>
      <c r="BF239" s="157">
        <v>4.8266</v>
      </c>
      <c r="BG239" s="157">
        <v>6.4553000000000003</v>
      </c>
      <c r="BH239" s="156"/>
      <c r="BI239" s="158">
        <f t="shared" si="53"/>
        <v>1.2500103592591059</v>
      </c>
      <c r="BJ239" s="158">
        <f t="shared" si="54"/>
        <v>1.2517776090964015</v>
      </c>
      <c r="BK239" s="156">
        <v>7.3899999999999993E-2</v>
      </c>
      <c r="BL239" s="161">
        <f t="shared" si="60"/>
        <v>8.9999999999999802E-4</v>
      </c>
      <c r="BM239" s="103">
        <f t="shared" si="55"/>
        <v>5511.8935260000007</v>
      </c>
      <c r="BN239" s="103">
        <f t="shared" si="56"/>
        <v>1974.2128860000005</v>
      </c>
      <c r="BO239" s="103">
        <f t="shared" si="57"/>
        <v>7486.106412000001</v>
      </c>
    </row>
    <row r="240" spans="1:67" s="171" customFormat="1" ht="21" x14ac:dyDescent="0.35">
      <c r="A240" s="166"/>
      <c r="B240" s="166"/>
      <c r="C240" s="167" t="s">
        <v>633</v>
      </c>
      <c r="D240" s="168"/>
      <c r="E240" s="168"/>
      <c r="F240" s="168"/>
      <c r="G240" s="169">
        <f>SUM(G7:G239)</f>
        <v>0</v>
      </c>
      <c r="H240" s="169">
        <f>SUM(H7:H239)</f>
        <v>862756.85999999987</v>
      </c>
      <c r="I240" s="169">
        <f>SUM(I7:I239)</f>
        <v>415784.57</v>
      </c>
      <c r="J240" s="169">
        <f>SUM(J7:J239)</f>
        <v>41376.409999999989</v>
      </c>
      <c r="K240" s="169">
        <f t="shared" ref="K240:L240" si="62">SUM(K7:K239)</f>
        <v>396842.42999999993</v>
      </c>
      <c r="L240" s="170">
        <f t="shared" si="62"/>
        <v>8753.4500000000007</v>
      </c>
      <c r="M240" s="169"/>
      <c r="O240" s="172">
        <f>SUM(O7:O239)</f>
        <v>36.568499999999993</v>
      </c>
      <c r="P240" s="172">
        <f t="shared" ref="P240:BO240" si="63">SUM(P7:P239)</f>
        <v>34.166100000000007</v>
      </c>
      <c r="Q240" s="172">
        <f t="shared" si="63"/>
        <v>44.878099999999996</v>
      </c>
      <c r="R240" s="172">
        <f t="shared" si="63"/>
        <v>8.5506999999999955</v>
      </c>
      <c r="S240" s="172">
        <f t="shared" si="63"/>
        <v>2.0803999999999987</v>
      </c>
      <c r="T240" s="172">
        <f t="shared" si="63"/>
        <v>41.50780000000001</v>
      </c>
      <c r="U240" s="172">
        <f t="shared" si="63"/>
        <v>10.822499999999966</v>
      </c>
      <c r="V240" s="172">
        <f t="shared" si="63"/>
        <v>79.250899999999646</v>
      </c>
      <c r="W240" s="172">
        <f t="shared" si="63"/>
        <v>99.819499999999948</v>
      </c>
      <c r="X240" s="172">
        <f t="shared" si="63"/>
        <v>1.7227999999999997</v>
      </c>
      <c r="Y240" s="172">
        <f t="shared" si="63"/>
        <v>27.101099999999988</v>
      </c>
      <c r="Z240" s="172">
        <f t="shared" si="63"/>
        <v>0</v>
      </c>
      <c r="AA240" s="172">
        <f t="shared" si="63"/>
        <v>280.56719999999996</v>
      </c>
      <c r="AB240" s="172">
        <f t="shared" si="63"/>
        <v>23.961599999999997</v>
      </c>
      <c r="AC240" s="172">
        <f t="shared" si="63"/>
        <v>44.6922</v>
      </c>
      <c r="AD240" s="172">
        <f t="shared" si="63"/>
        <v>5.4555999999999978</v>
      </c>
      <c r="AE240" s="172">
        <f t="shared" si="63"/>
        <v>9.8341000000000047</v>
      </c>
      <c r="AF240" s="172">
        <f t="shared" si="63"/>
        <v>4.5141</v>
      </c>
      <c r="AG240" s="172">
        <f t="shared" si="63"/>
        <v>11.026699999999995</v>
      </c>
      <c r="AH240" s="172">
        <f t="shared" si="63"/>
        <v>1.9847000000000008</v>
      </c>
      <c r="AI240" s="172">
        <f t="shared" si="63"/>
        <v>0</v>
      </c>
      <c r="AJ240" s="172">
        <f t="shared" si="63"/>
        <v>265.63269999999989</v>
      </c>
      <c r="AK240" s="172">
        <f t="shared" si="63"/>
        <v>177.08920000000003</v>
      </c>
      <c r="AL240" s="172">
        <f t="shared" si="63"/>
        <v>69.48129999999999</v>
      </c>
      <c r="AM240" s="172">
        <f t="shared" si="63"/>
        <v>9.2309000000000054</v>
      </c>
      <c r="AN240" s="172">
        <f t="shared" si="63"/>
        <v>1.2821999999999993</v>
      </c>
      <c r="AO240" s="172">
        <f t="shared" si="63"/>
        <v>58.190800000000024</v>
      </c>
      <c r="AP240" s="172">
        <f t="shared" si="63"/>
        <v>25.672800000000006</v>
      </c>
      <c r="AQ240" s="149">
        <f t="shared" si="63"/>
        <v>1249.5921999999994</v>
      </c>
      <c r="AR240" s="149">
        <f t="shared" si="63"/>
        <v>1375.0844999999999</v>
      </c>
      <c r="AS240" s="149">
        <f t="shared" si="63"/>
        <v>677.47540000000038</v>
      </c>
      <c r="AT240" s="172">
        <f t="shared" si="63"/>
        <v>31.239499999999992</v>
      </c>
      <c r="AU240" s="152">
        <f t="shared" si="63"/>
        <v>1280.8317000000006</v>
      </c>
      <c r="AV240" s="172">
        <f t="shared" si="63"/>
        <v>0</v>
      </c>
      <c r="AW240" s="153">
        <f t="shared" si="63"/>
        <v>13.5937</v>
      </c>
      <c r="AX240" s="152">
        <f t="shared" si="63"/>
        <v>557.33714999999995</v>
      </c>
      <c r="AY240" s="172">
        <f t="shared" si="63"/>
        <v>0</v>
      </c>
      <c r="AZ240" s="172">
        <f t="shared" si="63"/>
        <v>16.860499999999998</v>
      </c>
      <c r="BA240" s="160">
        <f t="shared" si="63"/>
        <v>691.3019000000005</v>
      </c>
      <c r="BB240" s="172">
        <f t="shared" si="63"/>
        <v>0</v>
      </c>
      <c r="BC240" s="173">
        <f t="shared" si="63"/>
        <v>5356355.9000000004</v>
      </c>
      <c r="BD240" s="173">
        <f t="shared" si="63"/>
        <v>64276270.79999996</v>
      </c>
      <c r="BE240" s="173"/>
      <c r="BF240" s="173"/>
      <c r="BG240" s="173"/>
      <c r="BH240" s="173"/>
      <c r="BI240" s="173"/>
      <c r="BJ240" s="173"/>
      <c r="BK240" s="172">
        <f t="shared" si="63"/>
        <v>16.903499999999998</v>
      </c>
      <c r="BL240" s="172">
        <f t="shared" si="63"/>
        <v>4.3000000000000038E-2</v>
      </c>
      <c r="BM240" s="173">
        <f t="shared" si="63"/>
        <v>1152201.8076790003</v>
      </c>
      <c r="BN240" s="173">
        <f t="shared" si="63"/>
        <v>377430.25284899992</v>
      </c>
      <c r="BO240" s="173">
        <f t="shared" si="63"/>
        <v>1529632.0605280004</v>
      </c>
    </row>
    <row r="241" spans="1:67" ht="21" x14ac:dyDescent="0.35">
      <c r="A241" s="174"/>
      <c r="B241" s="174"/>
      <c r="C241" s="175"/>
      <c r="D241" s="176"/>
      <c r="E241" s="176"/>
      <c r="F241" s="176"/>
      <c r="G241" s="176"/>
      <c r="H241" s="177"/>
      <c r="I241" s="178"/>
      <c r="J241" s="178"/>
      <c r="K241" s="178"/>
      <c r="L241" s="178"/>
      <c r="M241" s="179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80"/>
      <c r="AR241" s="180"/>
      <c r="AS241" s="180"/>
      <c r="AT241" s="103"/>
      <c r="AU241" s="119"/>
      <c r="AV241" s="103"/>
      <c r="AW241" s="120"/>
      <c r="AX241" s="121"/>
      <c r="AY241" s="103"/>
      <c r="AZ241" s="103"/>
      <c r="BA241" s="181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</row>
    <row r="242" spans="1:67" ht="21" hidden="1" x14ac:dyDescent="0.35">
      <c r="A242" s="131"/>
      <c r="B242" s="131"/>
      <c r="C242" s="131" t="s">
        <v>634</v>
      </c>
      <c r="D242" s="131"/>
      <c r="E242" s="131"/>
      <c r="F242" s="131"/>
      <c r="G242" s="131"/>
      <c r="H242" s="182">
        <v>1564.2</v>
      </c>
      <c r="I242" s="131">
        <v>1564.2</v>
      </c>
      <c r="J242" s="131"/>
      <c r="K242" s="131">
        <v>0</v>
      </c>
      <c r="L242" s="131">
        <v>0</v>
      </c>
      <c r="M242" s="179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80"/>
      <c r="AR242" s="180"/>
      <c r="AS242" s="180"/>
      <c r="AT242" s="103"/>
      <c r="AU242" s="119"/>
      <c r="AV242" s="103"/>
      <c r="AW242" s="120"/>
      <c r="AX242" s="121"/>
      <c r="AY242" s="103"/>
      <c r="AZ242" s="103"/>
      <c r="BA242" s="181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</row>
    <row r="243" spans="1:67" s="171" customFormat="1" ht="21" hidden="1" x14ac:dyDescent="0.35">
      <c r="A243" s="183"/>
      <c r="B243" s="183"/>
      <c r="C243" s="183"/>
      <c r="D243" s="183"/>
      <c r="E243" s="183"/>
      <c r="F243" s="183"/>
      <c r="G243" s="183"/>
      <c r="H243" s="184">
        <f>H240+H242</f>
        <v>864321.05999999982</v>
      </c>
      <c r="I243" s="173">
        <f>I240+I242</f>
        <v>417348.77</v>
      </c>
      <c r="J243" s="173"/>
      <c r="K243" s="173">
        <f t="shared" ref="K243:L243" si="64">K240+K242</f>
        <v>396842.42999999993</v>
      </c>
      <c r="L243" s="173">
        <f t="shared" si="64"/>
        <v>8753.4500000000007</v>
      </c>
      <c r="M243" s="185"/>
      <c r="AQ243" s="180"/>
      <c r="AR243" s="180"/>
      <c r="AS243" s="180"/>
      <c r="AU243" s="119"/>
      <c r="AW243" s="120"/>
      <c r="AX243" s="181"/>
      <c r="BA243" s="181"/>
    </row>
    <row r="244" spans="1:67" ht="21" hidden="1" x14ac:dyDescent="0.35">
      <c r="A244" s="103"/>
      <c r="B244" s="103"/>
      <c r="C244" s="103"/>
      <c r="D244" s="103"/>
      <c r="E244" s="103"/>
      <c r="F244" s="103"/>
      <c r="G244" s="103"/>
      <c r="H244" s="105"/>
      <c r="I244" s="103"/>
      <c r="J244" s="103"/>
      <c r="K244" s="103"/>
      <c r="L244" s="103"/>
      <c r="M244" s="103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7"/>
      <c r="AR244" s="107"/>
      <c r="AS244" s="107"/>
      <c r="AT244" s="106"/>
      <c r="AU244" s="108"/>
      <c r="AV244" s="106"/>
      <c r="AW244" s="109"/>
      <c r="AX244" s="110"/>
      <c r="AY244" s="106"/>
      <c r="AZ244" s="106"/>
      <c r="BA244" s="111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</row>
    <row r="245" spans="1:67" ht="21" x14ac:dyDescent="0.35">
      <c r="A245" s="103"/>
      <c r="B245" s="103"/>
      <c r="C245" s="103"/>
      <c r="D245" s="103"/>
      <c r="E245" s="103"/>
      <c r="F245" s="103"/>
      <c r="G245" s="103"/>
      <c r="H245" s="105"/>
      <c r="I245" s="103"/>
      <c r="J245" s="103"/>
      <c r="K245" s="186"/>
      <c r="L245" s="103"/>
      <c r="M245" s="103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7"/>
      <c r="AR245" s="107"/>
      <c r="AS245" s="107"/>
      <c r="AT245" s="106"/>
      <c r="AU245" s="108"/>
      <c r="AV245" s="106"/>
      <c r="AW245" s="109"/>
      <c r="AX245" s="110"/>
      <c r="AY245" s="106"/>
      <c r="AZ245" s="106"/>
      <c r="BA245" s="111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</row>
    <row r="246" spans="1:67" ht="21" x14ac:dyDescent="0.35">
      <c r="A246" s="103"/>
      <c r="B246" s="103"/>
      <c r="C246" s="103"/>
      <c r="D246" s="103"/>
      <c r="E246" s="103"/>
      <c r="F246" s="103"/>
      <c r="G246" s="103"/>
      <c r="H246" s="105"/>
      <c r="I246" s="103"/>
      <c r="J246" s="103"/>
      <c r="K246" s="103"/>
      <c r="L246" s="103"/>
      <c r="M246" s="103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7"/>
      <c r="AR246" s="107"/>
      <c r="AS246" s="107"/>
      <c r="AT246" s="106"/>
      <c r="AU246" s="108"/>
      <c r="AV246" s="106"/>
      <c r="AW246" s="109"/>
      <c r="AX246" s="110"/>
      <c r="AY246" s="106"/>
      <c r="AZ246" s="106"/>
      <c r="BA246" s="111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</row>
  </sheetData>
  <sheetProtection password="CE2E" sheet="1" objects="1" scenarios="1"/>
  <autoFilter ref="A6:BO240"/>
  <mergeCells count="6">
    <mergeCell ref="BI4:BJ4"/>
    <mergeCell ref="O4:V4"/>
    <mergeCell ref="AB4:AH4"/>
    <mergeCell ref="AQ4:AS4"/>
    <mergeCell ref="AZ4:BA4"/>
    <mergeCell ref="BF4:B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E242"/>
  <sheetViews>
    <sheetView topLeftCell="A220" workbookViewId="0">
      <selection activeCell="H239" sqref="H239"/>
    </sheetView>
  </sheetViews>
  <sheetFormatPr defaultRowHeight="15" x14ac:dyDescent="0.25"/>
  <cols>
    <col min="2" max="2" width="26.42578125" customWidth="1"/>
    <col min="4" max="4" width="24.7109375" customWidth="1"/>
    <col min="9" max="9" width="24.42578125" customWidth="1"/>
  </cols>
  <sheetData>
    <row r="10" spans="3:5" x14ac:dyDescent="0.25">
      <c r="C10">
        <v>1</v>
      </c>
      <c r="D10" t="s">
        <v>163</v>
      </c>
      <c r="E10">
        <v>1</v>
      </c>
    </row>
    <row r="11" spans="3:5" x14ac:dyDescent="0.25">
      <c r="C11">
        <v>2</v>
      </c>
      <c r="D11" t="s">
        <v>165</v>
      </c>
      <c r="E11">
        <v>1</v>
      </c>
    </row>
    <row r="12" spans="3:5" x14ac:dyDescent="0.25">
      <c r="C12">
        <v>3</v>
      </c>
      <c r="D12" t="s">
        <v>167</v>
      </c>
      <c r="E12">
        <v>1</v>
      </c>
    </row>
    <row r="13" spans="3:5" x14ac:dyDescent="0.25">
      <c r="C13">
        <v>4</v>
      </c>
      <c r="D13" t="s">
        <v>169</v>
      </c>
      <c r="E13">
        <v>2</v>
      </c>
    </row>
    <row r="14" spans="3:5" x14ac:dyDescent="0.25">
      <c r="C14">
        <v>5</v>
      </c>
      <c r="D14" t="s">
        <v>172</v>
      </c>
      <c r="E14">
        <v>2</v>
      </c>
    </row>
    <row r="15" spans="3:5" x14ac:dyDescent="0.25">
      <c r="C15">
        <v>6</v>
      </c>
      <c r="D15" t="s">
        <v>174</v>
      </c>
      <c r="E15">
        <v>2</v>
      </c>
    </row>
    <row r="16" spans="3:5" x14ac:dyDescent="0.25">
      <c r="C16">
        <v>7</v>
      </c>
      <c r="D16" t="s">
        <v>176</v>
      </c>
      <c r="E16">
        <v>2</v>
      </c>
    </row>
    <row r="17" spans="3:5" x14ac:dyDescent="0.25">
      <c r="C17">
        <v>8</v>
      </c>
      <c r="D17" t="s">
        <v>178</v>
      </c>
      <c r="E17">
        <v>2</v>
      </c>
    </row>
    <row r="18" spans="3:5" x14ac:dyDescent="0.25">
      <c r="C18">
        <v>9</v>
      </c>
      <c r="D18" t="s">
        <v>180</v>
      </c>
      <c r="E18">
        <v>2</v>
      </c>
    </row>
    <row r="19" spans="3:5" x14ac:dyDescent="0.25">
      <c r="C19">
        <v>10</v>
      </c>
      <c r="D19" t="s">
        <v>182</v>
      </c>
      <c r="E19">
        <v>2</v>
      </c>
    </row>
    <row r="20" spans="3:5" x14ac:dyDescent="0.25">
      <c r="C20">
        <v>11</v>
      </c>
      <c r="D20" t="s">
        <v>184</v>
      </c>
      <c r="E20">
        <v>2</v>
      </c>
    </row>
    <row r="21" spans="3:5" x14ac:dyDescent="0.25">
      <c r="C21">
        <v>12</v>
      </c>
      <c r="D21" t="s">
        <v>186</v>
      </c>
      <c r="E21">
        <v>2</v>
      </c>
    </row>
    <row r="22" spans="3:5" x14ac:dyDescent="0.25">
      <c r="C22">
        <v>13</v>
      </c>
      <c r="D22" t="s">
        <v>188</v>
      </c>
      <c r="E22">
        <v>2</v>
      </c>
    </row>
    <row r="23" spans="3:5" x14ac:dyDescent="0.25">
      <c r="C23">
        <v>14</v>
      </c>
      <c r="D23" t="s">
        <v>190</v>
      </c>
      <c r="E23">
        <v>2</v>
      </c>
    </row>
    <row r="24" spans="3:5" x14ac:dyDescent="0.25">
      <c r="C24">
        <v>15</v>
      </c>
      <c r="D24" t="s">
        <v>192</v>
      </c>
      <c r="E24">
        <v>2</v>
      </c>
    </row>
    <row r="25" spans="3:5" x14ac:dyDescent="0.25">
      <c r="C25">
        <v>16</v>
      </c>
      <c r="D25" t="s">
        <v>194</v>
      </c>
      <c r="E25">
        <v>2</v>
      </c>
    </row>
    <row r="26" spans="3:5" x14ac:dyDescent="0.25">
      <c r="C26">
        <v>17</v>
      </c>
      <c r="D26" t="s">
        <v>196</v>
      </c>
      <c r="E26">
        <v>2</v>
      </c>
    </row>
    <row r="27" spans="3:5" x14ac:dyDescent="0.25">
      <c r="C27">
        <v>18</v>
      </c>
      <c r="D27" t="s">
        <v>198</v>
      </c>
      <c r="E27">
        <v>2</v>
      </c>
    </row>
    <row r="28" spans="3:5" x14ac:dyDescent="0.25">
      <c r="C28">
        <v>19</v>
      </c>
      <c r="D28" t="s">
        <v>200</v>
      </c>
      <c r="E28">
        <v>2</v>
      </c>
    </row>
    <row r="29" spans="3:5" x14ac:dyDescent="0.25">
      <c r="C29">
        <v>20</v>
      </c>
      <c r="D29" t="s">
        <v>202</v>
      </c>
      <c r="E29">
        <v>2</v>
      </c>
    </row>
    <row r="30" spans="3:5" x14ac:dyDescent="0.25">
      <c r="C30">
        <v>21</v>
      </c>
      <c r="D30" t="s">
        <v>204</v>
      </c>
      <c r="E30">
        <v>2</v>
      </c>
    </row>
    <row r="31" spans="3:5" x14ac:dyDescent="0.25">
      <c r="C31">
        <v>22</v>
      </c>
      <c r="D31" t="s">
        <v>206</v>
      </c>
      <c r="E31">
        <v>2</v>
      </c>
    </row>
    <row r="32" spans="3:5" x14ac:dyDescent="0.25">
      <c r="C32">
        <v>23</v>
      </c>
      <c r="D32" t="s">
        <v>208</v>
      </c>
      <c r="E32">
        <v>2</v>
      </c>
    </row>
    <row r="33" spans="3:5" x14ac:dyDescent="0.25">
      <c r="C33">
        <v>24</v>
      </c>
      <c r="D33" t="s">
        <v>210</v>
      </c>
      <c r="E33">
        <v>2</v>
      </c>
    </row>
    <row r="34" spans="3:5" x14ac:dyDescent="0.25">
      <c r="C34">
        <v>25</v>
      </c>
      <c r="D34" t="s">
        <v>212</v>
      </c>
      <c r="E34">
        <v>2</v>
      </c>
    </row>
    <row r="35" spans="3:5" x14ac:dyDescent="0.25">
      <c r="C35">
        <v>26</v>
      </c>
      <c r="D35" t="s">
        <v>214</v>
      </c>
      <c r="E35">
        <v>2</v>
      </c>
    </row>
    <row r="36" spans="3:5" x14ac:dyDescent="0.25">
      <c r="C36">
        <v>27</v>
      </c>
      <c r="D36" t="s">
        <v>216</v>
      </c>
      <c r="E36">
        <v>2</v>
      </c>
    </row>
    <row r="37" spans="3:5" x14ac:dyDescent="0.25">
      <c r="C37">
        <v>28</v>
      </c>
      <c r="D37" t="s">
        <v>218</v>
      </c>
      <c r="E37">
        <v>2</v>
      </c>
    </row>
    <row r="38" spans="3:5" x14ac:dyDescent="0.25">
      <c r="C38">
        <v>29</v>
      </c>
      <c r="D38" t="s">
        <v>220</v>
      </c>
      <c r="E38">
        <v>2</v>
      </c>
    </row>
    <row r="39" spans="3:5" x14ac:dyDescent="0.25">
      <c r="C39">
        <v>30</v>
      </c>
      <c r="D39" t="s">
        <v>222</v>
      </c>
      <c r="E39">
        <v>3</v>
      </c>
    </row>
    <row r="40" spans="3:5" x14ac:dyDescent="0.25">
      <c r="C40">
        <v>31</v>
      </c>
      <c r="D40" t="s">
        <v>224</v>
      </c>
      <c r="E40">
        <v>3</v>
      </c>
    </row>
    <row r="41" spans="3:5" x14ac:dyDescent="0.25">
      <c r="C41">
        <v>32</v>
      </c>
      <c r="D41" t="s">
        <v>226</v>
      </c>
      <c r="E41">
        <v>3</v>
      </c>
    </row>
    <row r="42" spans="3:5" x14ac:dyDescent="0.25">
      <c r="C42">
        <v>33</v>
      </c>
      <c r="D42" t="s">
        <v>228</v>
      </c>
      <c r="E42">
        <v>3</v>
      </c>
    </row>
    <row r="43" spans="3:5" x14ac:dyDescent="0.25">
      <c r="C43">
        <v>34</v>
      </c>
      <c r="D43" t="s">
        <v>230</v>
      </c>
      <c r="E43">
        <v>3</v>
      </c>
    </row>
    <row r="44" spans="3:5" x14ac:dyDescent="0.25">
      <c r="C44">
        <v>35</v>
      </c>
      <c r="D44" t="s">
        <v>232</v>
      </c>
      <c r="E44">
        <v>3</v>
      </c>
    </row>
    <row r="45" spans="3:5" x14ac:dyDescent="0.25">
      <c r="C45">
        <v>36</v>
      </c>
      <c r="D45" t="s">
        <v>234</v>
      </c>
      <c r="E45">
        <v>3</v>
      </c>
    </row>
    <row r="46" spans="3:5" x14ac:dyDescent="0.25">
      <c r="C46">
        <v>37</v>
      </c>
      <c r="D46" t="s">
        <v>236</v>
      </c>
      <c r="E46">
        <v>3</v>
      </c>
    </row>
    <row r="47" spans="3:5" x14ac:dyDescent="0.25">
      <c r="C47">
        <v>38</v>
      </c>
      <c r="D47" t="s">
        <v>238</v>
      </c>
      <c r="E47">
        <v>4</v>
      </c>
    </row>
    <row r="48" spans="3:5" x14ac:dyDescent="0.25">
      <c r="C48">
        <v>39</v>
      </c>
      <c r="D48" t="s">
        <v>240</v>
      </c>
      <c r="E48">
        <v>5</v>
      </c>
    </row>
    <row r="49" spans="3:5" x14ac:dyDescent="0.25">
      <c r="C49">
        <v>40</v>
      </c>
      <c r="D49" t="s">
        <v>242</v>
      </c>
      <c r="E49">
        <v>5</v>
      </c>
    </row>
    <row r="50" spans="3:5" x14ac:dyDescent="0.25">
      <c r="C50">
        <v>41</v>
      </c>
      <c r="D50" t="s">
        <v>244</v>
      </c>
      <c r="E50">
        <v>5</v>
      </c>
    </row>
    <row r="51" spans="3:5" x14ac:dyDescent="0.25">
      <c r="C51">
        <v>42</v>
      </c>
      <c r="D51" t="s">
        <v>246</v>
      </c>
      <c r="E51">
        <v>5</v>
      </c>
    </row>
    <row r="52" spans="3:5" x14ac:dyDescent="0.25">
      <c r="C52">
        <v>43</v>
      </c>
      <c r="D52" t="s">
        <v>248</v>
      </c>
      <c r="E52">
        <v>5</v>
      </c>
    </row>
    <row r="53" spans="3:5" x14ac:dyDescent="0.25">
      <c r="C53">
        <v>44</v>
      </c>
      <c r="D53" t="s">
        <v>250</v>
      </c>
      <c r="E53">
        <v>5</v>
      </c>
    </row>
    <row r="54" spans="3:5" x14ac:dyDescent="0.25">
      <c r="C54">
        <v>45</v>
      </c>
      <c r="D54" t="s">
        <v>252</v>
      </c>
      <c r="E54">
        <v>5</v>
      </c>
    </row>
    <row r="55" spans="3:5" x14ac:dyDescent="0.25">
      <c r="C55">
        <v>46</v>
      </c>
      <c r="D55" t="s">
        <v>254</v>
      </c>
      <c r="E55">
        <v>5</v>
      </c>
    </row>
    <row r="56" spans="3:5" x14ac:dyDescent="0.25">
      <c r="C56">
        <v>47</v>
      </c>
      <c r="D56" t="s">
        <v>256</v>
      </c>
      <c r="E56">
        <v>5</v>
      </c>
    </row>
    <row r="57" spans="3:5" x14ac:dyDescent="0.25">
      <c r="C57">
        <v>48</v>
      </c>
      <c r="D57" t="s">
        <v>258</v>
      </c>
      <c r="E57">
        <v>5</v>
      </c>
    </row>
    <row r="58" spans="3:5" x14ac:dyDescent="0.25">
      <c r="C58">
        <v>49</v>
      </c>
      <c r="D58" t="s">
        <v>260</v>
      </c>
      <c r="E58">
        <v>5</v>
      </c>
    </row>
    <row r="59" spans="3:5" x14ac:dyDescent="0.25">
      <c r="C59">
        <v>50</v>
      </c>
      <c r="D59" t="s">
        <v>262</v>
      </c>
      <c r="E59">
        <v>5</v>
      </c>
    </row>
    <row r="60" spans="3:5" x14ac:dyDescent="0.25">
      <c r="C60">
        <v>51</v>
      </c>
      <c r="D60" t="s">
        <v>264</v>
      </c>
      <c r="E60">
        <v>5</v>
      </c>
    </row>
    <row r="61" spans="3:5" x14ac:dyDescent="0.25">
      <c r="C61">
        <v>52</v>
      </c>
      <c r="D61" t="s">
        <v>266</v>
      </c>
      <c r="E61">
        <v>5</v>
      </c>
    </row>
    <row r="62" spans="3:5" x14ac:dyDescent="0.25">
      <c r="C62">
        <v>53</v>
      </c>
      <c r="D62" t="s">
        <v>268</v>
      </c>
      <c r="E62">
        <v>5</v>
      </c>
    </row>
    <row r="63" spans="3:5" x14ac:dyDescent="0.25">
      <c r="C63">
        <v>54</v>
      </c>
      <c r="D63" t="s">
        <v>270</v>
      </c>
      <c r="E63">
        <v>5</v>
      </c>
    </row>
    <row r="64" spans="3:5" x14ac:dyDescent="0.25">
      <c r="C64">
        <v>55</v>
      </c>
      <c r="D64" t="s">
        <v>272</v>
      </c>
      <c r="E64">
        <v>5</v>
      </c>
    </row>
    <row r="65" spans="3:5" x14ac:dyDescent="0.25">
      <c r="C65">
        <v>56</v>
      </c>
      <c r="D65" t="s">
        <v>274</v>
      </c>
      <c r="E65">
        <v>5</v>
      </c>
    </row>
    <row r="66" spans="3:5" x14ac:dyDescent="0.25">
      <c r="C66">
        <v>57</v>
      </c>
      <c r="D66" t="s">
        <v>277</v>
      </c>
      <c r="E66">
        <v>5</v>
      </c>
    </row>
    <row r="67" spans="3:5" x14ac:dyDescent="0.25">
      <c r="C67">
        <v>58</v>
      </c>
      <c r="D67" t="s">
        <v>279</v>
      </c>
      <c r="E67">
        <v>5</v>
      </c>
    </row>
    <row r="68" spans="3:5" x14ac:dyDescent="0.25">
      <c r="C68">
        <v>59</v>
      </c>
      <c r="D68" t="s">
        <v>281</v>
      </c>
      <c r="E68">
        <v>5</v>
      </c>
    </row>
    <row r="69" spans="3:5" x14ac:dyDescent="0.25">
      <c r="C69">
        <v>60</v>
      </c>
      <c r="D69" t="s">
        <v>283</v>
      </c>
      <c r="E69">
        <v>5</v>
      </c>
    </row>
    <row r="70" spans="3:5" x14ac:dyDescent="0.25">
      <c r="C70">
        <v>61</v>
      </c>
      <c r="D70" t="s">
        <v>285</v>
      </c>
      <c r="E70">
        <v>5</v>
      </c>
    </row>
    <row r="71" spans="3:5" x14ac:dyDescent="0.25">
      <c r="C71">
        <v>62</v>
      </c>
      <c r="D71" t="s">
        <v>287</v>
      </c>
      <c r="E71">
        <v>5</v>
      </c>
    </row>
    <row r="72" spans="3:5" x14ac:dyDescent="0.25">
      <c r="C72">
        <v>63</v>
      </c>
      <c r="D72" t="s">
        <v>289</v>
      </c>
      <c r="E72">
        <v>5</v>
      </c>
    </row>
    <row r="73" spans="3:5" x14ac:dyDescent="0.25">
      <c r="C73">
        <v>64</v>
      </c>
      <c r="D73" t="s">
        <v>291</v>
      </c>
      <c r="E73">
        <v>5</v>
      </c>
    </row>
    <row r="74" spans="3:5" x14ac:dyDescent="0.25">
      <c r="C74">
        <v>65</v>
      </c>
      <c r="D74" t="s">
        <v>293</v>
      </c>
      <c r="E74">
        <v>5</v>
      </c>
    </row>
    <row r="75" spans="3:5" x14ac:dyDescent="0.25">
      <c r="C75">
        <v>66</v>
      </c>
      <c r="D75" t="s">
        <v>295</v>
      </c>
      <c r="E75">
        <v>5</v>
      </c>
    </row>
    <row r="76" spans="3:5" x14ac:dyDescent="0.25">
      <c r="C76">
        <v>67</v>
      </c>
      <c r="D76" t="s">
        <v>297</v>
      </c>
      <c r="E76">
        <v>5</v>
      </c>
    </row>
    <row r="77" spans="3:5" x14ac:dyDescent="0.25">
      <c r="C77">
        <v>68</v>
      </c>
      <c r="D77" t="s">
        <v>299</v>
      </c>
      <c r="E77">
        <v>5</v>
      </c>
    </row>
    <row r="78" spans="3:5" x14ac:dyDescent="0.25">
      <c r="C78">
        <v>69</v>
      </c>
      <c r="D78" t="s">
        <v>301</v>
      </c>
      <c r="E78">
        <v>5</v>
      </c>
    </row>
    <row r="79" spans="3:5" x14ac:dyDescent="0.25">
      <c r="C79">
        <v>70</v>
      </c>
      <c r="D79" t="s">
        <v>303</v>
      </c>
      <c r="E79">
        <v>5</v>
      </c>
    </row>
    <row r="80" spans="3:5" x14ac:dyDescent="0.25">
      <c r="C80">
        <v>71</v>
      </c>
      <c r="D80" t="s">
        <v>305</v>
      </c>
      <c r="E80">
        <v>5</v>
      </c>
    </row>
    <row r="81" spans="3:5" x14ac:dyDescent="0.25">
      <c r="C81">
        <v>72</v>
      </c>
      <c r="D81" t="s">
        <v>307</v>
      </c>
      <c r="E81">
        <v>5</v>
      </c>
    </row>
    <row r="82" spans="3:5" x14ac:dyDescent="0.25">
      <c r="C82">
        <v>73</v>
      </c>
      <c r="D82" t="s">
        <v>309</v>
      </c>
      <c r="E82">
        <v>5</v>
      </c>
    </row>
    <row r="83" spans="3:5" x14ac:dyDescent="0.25">
      <c r="C83">
        <v>74</v>
      </c>
      <c r="D83" t="s">
        <v>311</v>
      </c>
      <c r="E83">
        <v>5</v>
      </c>
    </row>
    <row r="84" spans="3:5" x14ac:dyDescent="0.25">
      <c r="C84">
        <v>75</v>
      </c>
      <c r="D84" t="s">
        <v>313</v>
      </c>
      <c r="E84">
        <v>5</v>
      </c>
    </row>
    <row r="85" spans="3:5" x14ac:dyDescent="0.25">
      <c r="C85">
        <v>76</v>
      </c>
      <c r="D85" t="s">
        <v>315</v>
      </c>
      <c r="E85">
        <v>5</v>
      </c>
    </row>
    <row r="86" spans="3:5" x14ac:dyDescent="0.25">
      <c r="C86">
        <v>77</v>
      </c>
      <c r="D86" t="s">
        <v>317</v>
      </c>
      <c r="E86">
        <v>5</v>
      </c>
    </row>
    <row r="87" spans="3:5" x14ac:dyDescent="0.25">
      <c r="C87">
        <v>78</v>
      </c>
      <c r="D87" t="s">
        <v>319</v>
      </c>
      <c r="E87">
        <v>5</v>
      </c>
    </row>
    <row r="88" spans="3:5" x14ac:dyDescent="0.25">
      <c r="C88">
        <v>79</v>
      </c>
      <c r="D88" t="s">
        <v>321</v>
      </c>
      <c r="E88">
        <v>5</v>
      </c>
    </row>
    <row r="89" spans="3:5" x14ac:dyDescent="0.25">
      <c r="C89">
        <v>80</v>
      </c>
      <c r="D89" t="s">
        <v>323</v>
      </c>
      <c r="E89">
        <v>5</v>
      </c>
    </row>
    <row r="90" spans="3:5" x14ac:dyDescent="0.25">
      <c r="C90">
        <v>81</v>
      </c>
      <c r="D90" t="s">
        <v>325</v>
      </c>
      <c r="E90">
        <v>5</v>
      </c>
    </row>
    <row r="91" spans="3:5" x14ac:dyDescent="0.25">
      <c r="C91">
        <v>82</v>
      </c>
      <c r="D91" t="s">
        <v>327</v>
      </c>
      <c r="E91">
        <v>5</v>
      </c>
    </row>
    <row r="92" spans="3:5" x14ac:dyDescent="0.25">
      <c r="C92">
        <v>83</v>
      </c>
      <c r="D92" t="s">
        <v>329</v>
      </c>
      <c r="E92">
        <v>5</v>
      </c>
    </row>
    <row r="93" spans="3:5" x14ac:dyDescent="0.25">
      <c r="C93">
        <v>84</v>
      </c>
      <c r="D93" t="s">
        <v>331</v>
      </c>
      <c r="E93">
        <v>5</v>
      </c>
    </row>
    <row r="94" spans="3:5" x14ac:dyDescent="0.25">
      <c r="C94">
        <v>85</v>
      </c>
      <c r="D94" t="s">
        <v>333</v>
      </c>
      <c r="E94">
        <v>5</v>
      </c>
    </row>
    <row r="95" spans="3:5" x14ac:dyDescent="0.25">
      <c r="C95">
        <v>86</v>
      </c>
      <c r="D95" t="s">
        <v>335</v>
      </c>
      <c r="E95">
        <v>5</v>
      </c>
    </row>
    <row r="96" spans="3:5" x14ac:dyDescent="0.25">
      <c r="C96">
        <v>87</v>
      </c>
      <c r="D96" t="s">
        <v>337</v>
      </c>
      <c r="E96">
        <v>5</v>
      </c>
    </row>
    <row r="97" spans="3:5" x14ac:dyDescent="0.25">
      <c r="C97">
        <v>88</v>
      </c>
      <c r="D97" t="s">
        <v>339</v>
      </c>
      <c r="E97">
        <v>5</v>
      </c>
    </row>
    <row r="98" spans="3:5" x14ac:dyDescent="0.25">
      <c r="C98">
        <v>89</v>
      </c>
      <c r="D98" t="s">
        <v>341</v>
      </c>
      <c r="E98">
        <v>5</v>
      </c>
    </row>
    <row r="99" spans="3:5" x14ac:dyDescent="0.25">
      <c r="C99">
        <v>90</v>
      </c>
      <c r="D99" t="s">
        <v>343</v>
      </c>
      <c r="E99">
        <v>5</v>
      </c>
    </row>
    <row r="100" spans="3:5" x14ac:dyDescent="0.25">
      <c r="C100">
        <v>91</v>
      </c>
      <c r="D100" t="s">
        <v>345</v>
      </c>
      <c r="E100">
        <v>5</v>
      </c>
    </row>
    <row r="101" spans="3:5" x14ac:dyDescent="0.25">
      <c r="C101">
        <v>92</v>
      </c>
      <c r="D101" t="s">
        <v>347</v>
      </c>
      <c r="E101">
        <v>5</v>
      </c>
    </row>
    <row r="102" spans="3:5" x14ac:dyDescent="0.25">
      <c r="C102">
        <v>93</v>
      </c>
      <c r="D102" t="s">
        <v>349</v>
      </c>
      <c r="E102">
        <v>5</v>
      </c>
    </row>
    <row r="103" spans="3:5" x14ac:dyDescent="0.25">
      <c r="C103">
        <v>94</v>
      </c>
      <c r="D103" t="s">
        <v>351</v>
      </c>
      <c r="E103">
        <v>5</v>
      </c>
    </row>
    <row r="104" spans="3:5" x14ac:dyDescent="0.25">
      <c r="C104">
        <v>95</v>
      </c>
      <c r="D104" t="s">
        <v>353</v>
      </c>
      <c r="E104">
        <v>5</v>
      </c>
    </row>
    <row r="105" spans="3:5" x14ac:dyDescent="0.25">
      <c r="C105">
        <v>96</v>
      </c>
      <c r="D105" t="s">
        <v>355</v>
      </c>
      <c r="E105">
        <v>5</v>
      </c>
    </row>
    <row r="106" spans="3:5" x14ac:dyDescent="0.25">
      <c r="C106">
        <v>97</v>
      </c>
      <c r="D106" t="s">
        <v>357</v>
      </c>
      <c r="E106">
        <v>5</v>
      </c>
    </row>
    <row r="107" spans="3:5" x14ac:dyDescent="0.25">
      <c r="C107">
        <v>98</v>
      </c>
      <c r="D107" t="s">
        <v>359</v>
      </c>
      <c r="E107">
        <v>5</v>
      </c>
    </row>
    <row r="108" spans="3:5" x14ac:dyDescent="0.25">
      <c r="C108">
        <v>99</v>
      </c>
      <c r="D108" t="s">
        <v>361</v>
      </c>
      <c r="E108">
        <v>5</v>
      </c>
    </row>
    <row r="109" spans="3:5" x14ac:dyDescent="0.25">
      <c r="C109">
        <v>100</v>
      </c>
      <c r="D109" t="s">
        <v>363</v>
      </c>
      <c r="E109">
        <v>5</v>
      </c>
    </row>
    <row r="110" spans="3:5" x14ac:dyDescent="0.25">
      <c r="C110">
        <v>101</v>
      </c>
      <c r="D110" t="s">
        <v>365</v>
      </c>
      <c r="E110">
        <v>5</v>
      </c>
    </row>
    <row r="111" spans="3:5" x14ac:dyDescent="0.25">
      <c r="C111">
        <v>102</v>
      </c>
      <c r="D111" t="s">
        <v>367</v>
      </c>
      <c r="E111">
        <v>5</v>
      </c>
    </row>
    <row r="112" spans="3:5" x14ac:dyDescent="0.25">
      <c r="C112">
        <v>103</v>
      </c>
      <c r="D112" t="s">
        <v>369</v>
      </c>
      <c r="E112">
        <v>5</v>
      </c>
    </row>
    <row r="113" spans="3:5" x14ac:dyDescent="0.25">
      <c r="C113">
        <v>104</v>
      </c>
      <c r="D113" t="s">
        <v>371</v>
      </c>
      <c r="E113">
        <v>5</v>
      </c>
    </row>
    <row r="114" spans="3:5" x14ac:dyDescent="0.25">
      <c r="C114">
        <v>105</v>
      </c>
      <c r="D114" t="s">
        <v>373</v>
      </c>
      <c r="E114">
        <v>5</v>
      </c>
    </row>
    <row r="115" spans="3:5" x14ac:dyDescent="0.25">
      <c r="C115">
        <v>106</v>
      </c>
      <c r="D115" t="s">
        <v>375</v>
      </c>
      <c r="E115">
        <v>5</v>
      </c>
    </row>
    <row r="116" spans="3:5" x14ac:dyDescent="0.25">
      <c r="C116">
        <v>107</v>
      </c>
      <c r="D116" t="s">
        <v>377</v>
      </c>
      <c r="E116">
        <v>5</v>
      </c>
    </row>
    <row r="117" spans="3:5" x14ac:dyDescent="0.25">
      <c r="C117">
        <v>108</v>
      </c>
      <c r="D117" t="s">
        <v>379</v>
      </c>
      <c r="E117">
        <v>5</v>
      </c>
    </row>
    <row r="118" spans="3:5" x14ac:dyDescent="0.25">
      <c r="C118">
        <v>109</v>
      </c>
      <c r="D118" t="s">
        <v>381</v>
      </c>
      <c r="E118">
        <v>5</v>
      </c>
    </row>
    <row r="119" spans="3:5" x14ac:dyDescent="0.25">
      <c r="C119">
        <v>110</v>
      </c>
      <c r="D119" t="s">
        <v>383</v>
      </c>
      <c r="E119">
        <v>5</v>
      </c>
    </row>
    <row r="120" spans="3:5" x14ac:dyDescent="0.25">
      <c r="C120">
        <v>111</v>
      </c>
      <c r="D120" t="s">
        <v>385</v>
      </c>
      <c r="E120">
        <v>5</v>
      </c>
    </row>
    <row r="121" spans="3:5" x14ac:dyDescent="0.25">
      <c r="C121">
        <v>112</v>
      </c>
      <c r="D121" t="s">
        <v>387</v>
      </c>
      <c r="E121">
        <v>5</v>
      </c>
    </row>
    <row r="122" spans="3:5" x14ac:dyDescent="0.25">
      <c r="C122">
        <v>113</v>
      </c>
      <c r="D122" t="s">
        <v>389</v>
      </c>
      <c r="E122">
        <v>5</v>
      </c>
    </row>
    <row r="123" spans="3:5" x14ac:dyDescent="0.25">
      <c r="C123">
        <v>114</v>
      </c>
      <c r="D123" t="s">
        <v>391</v>
      </c>
      <c r="E123">
        <v>5</v>
      </c>
    </row>
    <row r="124" spans="3:5" x14ac:dyDescent="0.25">
      <c r="C124">
        <v>115</v>
      </c>
      <c r="D124" t="s">
        <v>393</v>
      </c>
      <c r="E124">
        <v>5</v>
      </c>
    </row>
    <row r="125" spans="3:5" x14ac:dyDescent="0.25">
      <c r="C125">
        <v>116</v>
      </c>
      <c r="D125" t="s">
        <v>395</v>
      </c>
      <c r="E125">
        <v>5</v>
      </c>
    </row>
    <row r="126" spans="3:5" x14ac:dyDescent="0.25">
      <c r="C126">
        <v>117</v>
      </c>
      <c r="D126" t="s">
        <v>397</v>
      </c>
      <c r="E126">
        <v>5</v>
      </c>
    </row>
    <row r="127" spans="3:5" x14ac:dyDescent="0.25">
      <c r="C127">
        <v>118</v>
      </c>
      <c r="D127" t="s">
        <v>399</v>
      </c>
      <c r="E127">
        <v>5</v>
      </c>
    </row>
    <row r="128" spans="3:5" x14ac:dyDescent="0.25">
      <c r="C128">
        <v>119</v>
      </c>
      <c r="D128" t="s">
        <v>401</v>
      </c>
      <c r="E128">
        <v>5</v>
      </c>
    </row>
    <row r="129" spans="3:5" x14ac:dyDescent="0.25">
      <c r="C129">
        <v>120</v>
      </c>
      <c r="D129" t="s">
        <v>403</v>
      </c>
      <c r="E129">
        <v>5</v>
      </c>
    </row>
    <row r="130" spans="3:5" x14ac:dyDescent="0.25">
      <c r="C130">
        <v>121</v>
      </c>
      <c r="D130" t="s">
        <v>405</v>
      </c>
      <c r="E130">
        <v>5</v>
      </c>
    </row>
    <row r="131" spans="3:5" x14ac:dyDescent="0.25">
      <c r="C131">
        <v>122</v>
      </c>
      <c r="D131" t="s">
        <v>407</v>
      </c>
      <c r="E131">
        <v>5</v>
      </c>
    </row>
    <row r="132" spans="3:5" x14ac:dyDescent="0.25">
      <c r="C132">
        <v>123</v>
      </c>
      <c r="D132" t="s">
        <v>409</v>
      </c>
      <c r="E132">
        <v>5</v>
      </c>
    </row>
    <row r="133" spans="3:5" x14ac:dyDescent="0.25">
      <c r="C133">
        <v>124</v>
      </c>
      <c r="D133" t="s">
        <v>411</v>
      </c>
      <c r="E133">
        <v>5</v>
      </c>
    </row>
    <row r="134" spans="3:5" x14ac:dyDescent="0.25">
      <c r="C134">
        <v>125</v>
      </c>
      <c r="D134" t="s">
        <v>413</v>
      </c>
      <c r="E134">
        <v>5</v>
      </c>
    </row>
    <row r="135" spans="3:5" x14ac:dyDescent="0.25">
      <c r="C135">
        <v>126</v>
      </c>
      <c r="D135" t="s">
        <v>415</v>
      </c>
      <c r="E135">
        <v>5</v>
      </c>
    </row>
    <row r="136" spans="3:5" x14ac:dyDescent="0.25">
      <c r="C136">
        <v>127</v>
      </c>
      <c r="D136" t="s">
        <v>417</v>
      </c>
      <c r="E136">
        <v>5</v>
      </c>
    </row>
    <row r="137" spans="3:5" x14ac:dyDescent="0.25">
      <c r="C137">
        <v>128</v>
      </c>
      <c r="D137" t="s">
        <v>419</v>
      </c>
      <c r="E137">
        <v>5</v>
      </c>
    </row>
    <row r="138" spans="3:5" x14ac:dyDescent="0.25">
      <c r="C138">
        <v>129</v>
      </c>
      <c r="D138" t="s">
        <v>421</v>
      </c>
      <c r="E138">
        <v>5</v>
      </c>
    </row>
    <row r="139" spans="3:5" x14ac:dyDescent="0.25">
      <c r="C139">
        <v>130</v>
      </c>
      <c r="D139" t="s">
        <v>423</v>
      </c>
      <c r="E139">
        <v>5</v>
      </c>
    </row>
    <row r="140" spans="3:5" x14ac:dyDescent="0.25">
      <c r="C140">
        <v>131</v>
      </c>
      <c r="D140" t="s">
        <v>425</v>
      </c>
      <c r="E140">
        <v>5</v>
      </c>
    </row>
    <row r="141" spans="3:5" x14ac:dyDescent="0.25">
      <c r="C141">
        <v>132</v>
      </c>
      <c r="D141" t="s">
        <v>427</v>
      </c>
      <c r="E141">
        <v>5</v>
      </c>
    </row>
    <row r="142" spans="3:5" x14ac:dyDescent="0.25">
      <c r="C142">
        <v>133</v>
      </c>
      <c r="D142" t="s">
        <v>429</v>
      </c>
      <c r="E142">
        <v>5</v>
      </c>
    </row>
    <row r="143" spans="3:5" x14ac:dyDescent="0.25">
      <c r="C143">
        <v>134</v>
      </c>
      <c r="D143" t="s">
        <v>431</v>
      </c>
      <c r="E143">
        <v>5</v>
      </c>
    </row>
    <row r="144" spans="3:5" x14ac:dyDescent="0.25">
      <c r="C144">
        <v>135</v>
      </c>
      <c r="D144" t="s">
        <v>433</v>
      </c>
      <c r="E144">
        <v>5</v>
      </c>
    </row>
    <row r="145" spans="3:5" x14ac:dyDescent="0.25">
      <c r="C145">
        <v>136</v>
      </c>
      <c r="D145" t="s">
        <v>435</v>
      </c>
      <c r="E145">
        <v>5</v>
      </c>
    </row>
    <row r="146" spans="3:5" x14ac:dyDescent="0.25">
      <c r="C146">
        <v>137</v>
      </c>
      <c r="D146" t="s">
        <v>437</v>
      </c>
      <c r="E146">
        <v>5</v>
      </c>
    </row>
    <row r="147" spans="3:5" x14ac:dyDescent="0.25">
      <c r="C147">
        <v>138</v>
      </c>
      <c r="D147" t="s">
        <v>439</v>
      </c>
      <c r="E147">
        <v>5</v>
      </c>
    </row>
    <row r="148" spans="3:5" x14ac:dyDescent="0.25">
      <c r="C148">
        <v>139</v>
      </c>
      <c r="D148" t="s">
        <v>441</v>
      </c>
      <c r="E148">
        <v>5</v>
      </c>
    </row>
    <row r="149" spans="3:5" x14ac:dyDescent="0.25">
      <c r="C149">
        <v>140</v>
      </c>
      <c r="D149" t="s">
        <v>443</v>
      </c>
      <c r="E149">
        <v>5</v>
      </c>
    </row>
    <row r="150" spans="3:5" x14ac:dyDescent="0.25">
      <c r="C150">
        <v>141</v>
      </c>
      <c r="D150" t="s">
        <v>445</v>
      </c>
      <c r="E150">
        <v>5</v>
      </c>
    </row>
    <row r="151" spans="3:5" x14ac:dyDescent="0.25">
      <c r="C151">
        <v>142</v>
      </c>
      <c r="D151" t="s">
        <v>447</v>
      </c>
      <c r="E151">
        <v>5</v>
      </c>
    </row>
    <row r="152" spans="3:5" x14ac:dyDescent="0.25">
      <c r="C152">
        <v>143</v>
      </c>
      <c r="D152" t="s">
        <v>449</v>
      </c>
      <c r="E152">
        <v>5</v>
      </c>
    </row>
    <row r="153" spans="3:5" x14ac:dyDescent="0.25">
      <c r="C153">
        <v>144</v>
      </c>
      <c r="D153" t="s">
        <v>451</v>
      </c>
      <c r="E153">
        <v>5</v>
      </c>
    </row>
    <row r="154" spans="3:5" x14ac:dyDescent="0.25">
      <c r="C154">
        <v>145</v>
      </c>
      <c r="D154" t="s">
        <v>453</v>
      </c>
      <c r="E154">
        <v>5</v>
      </c>
    </row>
    <row r="155" spans="3:5" x14ac:dyDescent="0.25">
      <c r="C155">
        <v>146</v>
      </c>
      <c r="D155" t="s">
        <v>455</v>
      </c>
      <c r="E155">
        <v>5</v>
      </c>
    </row>
    <row r="156" spans="3:5" x14ac:dyDescent="0.25">
      <c r="C156">
        <v>147</v>
      </c>
      <c r="D156" t="s">
        <v>457</v>
      </c>
      <c r="E156">
        <v>5</v>
      </c>
    </row>
    <row r="157" spans="3:5" x14ac:dyDescent="0.25">
      <c r="C157">
        <v>148</v>
      </c>
      <c r="D157" t="s">
        <v>459</v>
      </c>
      <c r="E157">
        <v>5</v>
      </c>
    </row>
    <row r="158" spans="3:5" x14ac:dyDescent="0.25">
      <c r="C158">
        <v>149</v>
      </c>
      <c r="D158" t="s">
        <v>461</v>
      </c>
      <c r="E158">
        <v>5</v>
      </c>
    </row>
    <row r="159" spans="3:5" x14ac:dyDescent="0.25">
      <c r="C159">
        <v>150</v>
      </c>
      <c r="D159" t="s">
        <v>464</v>
      </c>
      <c r="E159">
        <v>5</v>
      </c>
    </row>
    <row r="160" spans="3:5" x14ac:dyDescent="0.25">
      <c r="C160">
        <v>151</v>
      </c>
      <c r="D160" t="s">
        <v>466</v>
      </c>
      <c r="E160">
        <v>5</v>
      </c>
    </row>
    <row r="161" spans="3:5" x14ac:dyDescent="0.25">
      <c r="C161">
        <v>152</v>
      </c>
      <c r="D161" t="s">
        <v>468</v>
      </c>
      <c r="E161">
        <v>5</v>
      </c>
    </row>
    <row r="162" spans="3:5" x14ac:dyDescent="0.25">
      <c r="C162">
        <v>153</v>
      </c>
      <c r="D162" t="s">
        <v>470</v>
      </c>
      <c r="E162">
        <v>5</v>
      </c>
    </row>
    <row r="163" spans="3:5" x14ac:dyDescent="0.25">
      <c r="C163">
        <v>154</v>
      </c>
      <c r="D163" t="s">
        <v>472</v>
      </c>
      <c r="E163">
        <v>5</v>
      </c>
    </row>
    <row r="164" spans="3:5" x14ac:dyDescent="0.25">
      <c r="C164">
        <v>155</v>
      </c>
      <c r="D164" t="s">
        <v>474</v>
      </c>
      <c r="E164">
        <v>7</v>
      </c>
    </row>
    <row r="165" spans="3:5" x14ac:dyDescent="0.25">
      <c r="C165">
        <v>156</v>
      </c>
      <c r="D165" t="s">
        <v>476</v>
      </c>
      <c r="E165">
        <v>8</v>
      </c>
    </row>
    <row r="166" spans="3:5" x14ac:dyDescent="0.25">
      <c r="C166">
        <v>157</v>
      </c>
      <c r="D166" t="s">
        <v>478</v>
      </c>
      <c r="E166">
        <v>8</v>
      </c>
    </row>
    <row r="167" spans="3:5" x14ac:dyDescent="0.25">
      <c r="C167">
        <v>158</v>
      </c>
      <c r="D167" t="s">
        <v>480</v>
      </c>
      <c r="E167">
        <v>8</v>
      </c>
    </row>
    <row r="168" spans="3:5" x14ac:dyDescent="0.25">
      <c r="C168">
        <v>159</v>
      </c>
      <c r="D168" t="s">
        <v>482</v>
      </c>
      <c r="E168">
        <v>9</v>
      </c>
    </row>
    <row r="169" spans="3:5" x14ac:dyDescent="0.25">
      <c r="C169">
        <v>160</v>
      </c>
      <c r="D169" t="s">
        <v>484</v>
      </c>
      <c r="E169">
        <v>9</v>
      </c>
    </row>
    <row r="170" spans="3:5" x14ac:dyDescent="0.25">
      <c r="C170">
        <v>161</v>
      </c>
      <c r="D170" t="s">
        <v>486</v>
      </c>
      <c r="E170">
        <v>9</v>
      </c>
    </row>
    <row r="171" spans="3:5" x14ac:dyDescent="0.25">
      <c r="C171">
        <v>162</v>
      </c>
      <c r="D171" t="s">
        <v>488</v>
      </c>
      <c r="E171">
        <v>9</v>
      </c>
    </row>
    <row r="172" spans="3:5" x14ac:dyDescent="0.25">
      <c r="C172">
        <v>163</v>
      </c>
      <c r="D172" t="s">
        <v>490</v>
      </c>
      <c r="E172">
        <v>9</v>
      </c>
    </row>
    <row r="173" spans="3:5" x14ac:dyDescent="0.25">
      <c r="C173">
        <v>164</v>
      </c>
      <c r="D173" t="s">
        <v>492</v>
      </c>
      <c r="E173">
        <v>9</v>
      </c>
    </row>
    <row r="174" spans="3:5" x14ac:dyDescent="0.25">
      <c r="C174">
        <v>165</v>
      </c>
      <c r="D174" t="s">
        <v>494</v>
      </c>
      <c r="E174">
        <v>9</v>
      </c>
    </row>
    <row r="175" spans="3:5" x14ac:dyDescent="0.25">
      <c r="C175">
        <v>166</v>
      </c>
      <c r="D175" t="s">
        <v>496</v>
      </c>
      <c r="E175">
        <v>9</v>
      </c>
    </row>
    <row r="176" spans="3:5" x14ac:dyDescent="0.25">
      <c r="C176">
        <v>167</v>
      </c>
      <c r="D176" t="s">
        <v>499</v>
      </c>
      <c r="E176">
        <v>9</v>
      </c>
    </row>
    <row r="177" spans="3:5" x14ac:dyDescent="0.25">
      <c r="C177">
        <v>168</v>
      </c>
      <c r="D177" t="s">
        <v>501</v>
      </c>
      <c r="E177">
        <v>9</v>
      </c>
    </row>
    <row r="178" spans="3:5" x14ac:dyDescent="0.25">
      <c r="C178">
        <v>169</v>
      </c>
      <c r="D178" t="s">
        <v>503</v>
      </c>
      <c r="E178">
        <v>9</v>
      </c>
    </row>
    <row r="179" spans="3:5" x14ac:dyDescent="0.25">
      <c r="C179">
        <v>170</v>
      </c>
      <c r="D179" t="s">
        <v>505</v>
      </c>
      <c r="E179">
        <v>9</v>
      </c>
    </row>
    <row r="180" spans="3:5" x14ac:dyDescent="0.25">
      <c r="C180">
        <v>171</v>
      </c>
      <c r="D180" t="s">
        <v>507</v>
      </c>
      <c r="E180">
        <v>9</v>
      </c>
    </row>
    <row r="181" spans="3:5" x14ac:dyDescent="0.25">
      <c r="C181">
        <v>172</v>
      </c>
      <c r="D181" t="s">
        <v>509</v>
      </c>
      <c r="E181">
        <v>9</v>
      </c>
    </row>
    <row r="182" spans="3:5" x14ac:dyDescent="0.25">
      <c r="C182">
        <v>173</v>
      </c>
      <c r="D182" t="s">
        <v>511</v>
      </c>
      <c r="E182">
        <v>9</v>
      </c>
    </row>
    <row r="183" spans="3:5" x14ac:dyDescent="0.25">
      <c r="C183">
        <v>174</v>
      </c>
      <c r="D183" t="s">
        <v>513</v>
      </c>
      <c r="E183">
        <v>9</v>
      </c>
    </row>
    <row r="184" spans="3:5" x14ac:dyDescent="0.25">
      <c r="C184">
        <v>175</v>
      </c>
      <c r="D184" t="s">
        <v>515</v>
      </c>
      <c r="E184">
        <v>9</v>
      </c>
    </row>
    <row r="185" spans="3:5" x14ac:dyDescent="0.25">
      <c r="C185">
        <v>176</v>
      </c>
      <c r="D185" t="s">
        <v>517</v>
      </c>
      <c r="E185">
        <v>9</v>
      </c>
    </row>
    <row r="186" spans="3:5" x14ac:dyDescent="0.25">
      <c r="C186">
        <v>177</v>
      </c>
      <c r="D186" t="s">
        <v>519</v>
      </c>
      <c r="E186">
        <v>9</v>
      </c>
    </row>
    <row r="187" spans="3:5" x14ac:dyDescent="0.25">
      <c r="C187">
        <v>178</v>
      </c>
      <c r="D187" t="s">
        <v>521</v>
      </c>
      <c r="E187">
        <v>9</v>
      </c>
    </row>
    <row r="188" spans="3:5" x14ac:dyDescent="0.25">
      <c r="C188">
        <v>179</v>
      </c>
      <c r="D188" t="s">
        <v>523</v>
      </c>
      <c r="E188">
        <v>9</v>
      </c>
    </row>
    <row r="189" spans="3:5" x14ac:dyDescent="0.25">
      <c r="C189">
        <v>180</v>
      </c>
      <c r="D189" t="s">
        <v>525</v>
      </c>
      <c r="E189">
        <v>9</v>
      </c>
    </row>
    <row r="190" spans="3:5" x14ac:dyDescent="0.25">
      <c r="C190">
        <v>181</v>
      </c>
      <c r="D190" t="s">
        <v>527</v>
      </c>
      <c r="E190">
        <v>9</v>
      </c>
    </row>
    <row r="191" spans="3:5" x14ac:dyDescent="0.25">
      <c r="C191">
        <v>182</v>
      </c>
      <c r="D191" t="s">
        <v>529</v>
      </c>
      <c r="E191">
        <v>9</v>
      </c>
    </row>
    <row r="192" spans="3:5" x14ac:dyDescent="0.25">
      <c r="C192">
        <v>183</v>
      </c>
      <c r="D192" t="s">
        <v>531</v>
      </c>
      <c r="E192">
        <v>9</v>
      </c>
    </row>
    <row r="193" spans="3:5" x14ac:dyDescent="0.25">
      <c r="C193">
        <v>184</v>
      </c>
      <c r="D193" t="s">
        <v>533</v>
      </c>
      <c r="E193">
        <v>9</v>
      </c>
    </row>
    <row r="194" spans="3:5" x14ac:dyDescent="0.25">
      <c r="C194">
        <v>185</v>
      </c>
      <c r="D194" t="s">
        <v>535</v>
      </c>
      <c r="E194">
        <v>9</v>
      </c>
    </row>
    <row r="195" spans="3:5" x14ac:dyDescent="0.25">
      <c r="C195">
        <v>186</v>
      </c>
      <c r="D195" t="s">
        <v>537</v>
      </c>
      <c r="E195">
        <v>9</v>
      </c>
    </row>
    <row r="196" spans="3:5" x14ac:dyDescent="0.25">
      <c r="C196">
        <v>187</v>
      </c>
      <c r="D196" t="s">
        <v>539</v>
      </c>
      <c r="E196">
        <v>9</v>
      </c>
    </row>
    <row r="197" spans="3:5" x14ac:dyDescent="0.25">
      <c r="C197">
        <v>188</v>
      </c>
      <c r="D197" t="s">
        <v>541</v>
      </c>
      <c r="E197">
        <v>9</v>
      </c>
    </row>
    <row r="198" spans="3:5" x14ac:dyDescent="0.25">
      <c r="C198">
        <v>189</v>
      </c>
      <c r="D198" t="s">
        <v>543</v>
      </c>
      <c r="E198">
        <v>9</v>
      </c>
    </row>
    <row r="199" spans="3:5" x14ac:dyDescent="0.25">
      <c r="C199">
        <v>190</v>
      </c>
      <c r="D199" t="s">
        <v>545</v>
      </c>
      <c r="E199">
        <v>9</v>
      </c>
    </row>
    <row r="200" spans="3:5" x14ac:dyDescent="0.25">
      <c r="C200">
        <v>191</v>
      </c>
      <c r="D200" t="s">
        <v>547</v>
      </c>
      <c r="E200">
        <v>9</v>
      </c>
    </row>
    <row r="201" spans="3:5" x14ac:dyDescent="0.25">
      <c r="C201">
        <v>192</v>
      </c>
      <c r="D201" t="s">
        <v>549</v>
      </c>
      <c r="E201">
        <v>9</v>
      </c>
    </row>
    <row r="202" spans="3:5" x14ac:dyDescent="0.25">
      <c r="C202">
        <v>193</v>
      </c>
      <c r="D202" t="s">
        <v>551</v>
      </c>
      <c r="E202">
        <v>9</v>
      </c>
    </row>
    <row r="203" spans="3:5" x14ac:dyDescent="0.25">
      <c r="C203">
        <v>194</v>
      </c>
      <c r="D203" t="s">
        <v>553</v>
      </c>
      <c r="E203">
        <v>9</v>
      </c>
    </row>
    <row r="204" spans="3:5" x14ac:dyDescent="0.25">
      <c r="C204">
        <v>195</v>
      </c>
      <c r="D204" t="s">
        <v>555</v>
      </c>
      <c r="E204">
        <v>9</v>
      </c>
    </row>
    <row r="205" spans="3:5" x14ac:dyDescent="0.25">
      <c r="C205">
        <v>196</v>
      </c>
      <c r="D205" t="s">
        <v>557</v>
      </c>
      <c r="E205">
        <v>9</v>
      </c>
    </row>
    <row r="206" spans="3:5" x14ac:dyDescent="0.25">
      <c r="C206">
        <v>197</v>
      </c>
      <c r="D206" t="s">
        <v>559</v>
      </c>
      <c r="E206">
        <v>9</v>
      </c>
    </row>
    <row r="207" spans="3:5" x14ac:dyDescent="0.25">
      <c r="C207">
        <v>198</v>
      </c>
      <c r="D207" t="s">
        <v>561</v>
      </c>
      <c r="E207">
        <v>9</v>
      </c>
    </row>
    <row r="208" spans="3:5" x14ac:dyDescent="0.25">
      <c r="C208">
        <v>199</v>
      </c>
      <c r="D208" t="s">
        <v>563</v>
      </c>
      <c r="E208">
        <v>9</v>
      </c>
    </row>
    <row r="209" spans="3:5" x14ac:dyDescent="0.25">
      <c r="C209">
        <v>200</v>
      </c>
      <c r="D209" t="s">
        <v>565</v>
      </c>
      <c r="E209">
        <v>9</v>
      </c>
    </row>
    <row r="210" spans="3:5" x14ac:dyDescent="0.25">
      <c r="C210">
        <v>201</v>
      </c>
      <c r="D210" t="s">
        <v>567</v>
      </c>
      <c r="E210">
        <v>9</v>
      </c>
    </row>
    <row r="211" spans="3:5" x14ac:dyDescent="0.25">
      <c r="C211">
        <v>202</v>
      </c>
      <c r="D211" t="s">
        <v>569</v>
      </c>
      <c r="E211">
        <v>9</v>
      </c>
    </row>
    <row r="212" spans="3:5" x14ac:dyDescent="0.25">
      <c r="C212">
        <v>203</v>
      </c>
      <c r="D212" t="s">
        <v>571</v>
      </c>
      <c r="E212">
        <v>9</v>
      </c>
    </row>
    <row r="213" spans="3:5" x14ac:dyDescent="0.25">
      <c r="C213">
        <v>204</v>
      </c>
      <c r="D213" t="s">
        <v>573</v>
      </c>
      <c r="E213">
        <v>9</v>
      </c>
    </row>
    <row r="214" spans="3:5" x14ac:dyDescent="0.25">
      <c r="C214">
        <v>205</v>
      </c>
      <c r="D214" t="s">
        <v>575</v>
      </c>
      <c r="E214">
        <v>9</v>
      </c>
    </row>
    <row r="215" spans="3:5" x14ac:dyDescent="0.25">
      <c r="C215">
        <v>206</v>
      </c>
      <c r="D215" t="s">
        <v>577</v>
      </c>
      <c r="E215">
        <v>9</v>
      </c>
    </row>
    <row r="216" spans="3:5" x14ac:dyDescent="0.25">
      <c r="C216">
        <v>207</v>
      </c>
      <c r="D216" t="s">
        <v>579</v>
      </c>
      <c r="E216">
        <v>9</v>
      </c>
    </row>
    <row r="217" spans="3:5" x14ac:dyDescent="0.25">
      <c r="C217">
        <v>208</v>
      </c>
      <c r="D217" t="s">
        <v>581</v>
      </c>
      <c r="E217">
        <v>9</v>
      </c>
    </row>
    <row r="218" spans="3:5" x14ac:dyDescent="0.25">
      <c r="C218">
        <v>209</v>
      </c>
      <c r="D218" t="s">
        <v>583</v>
      </c>
      <c r="E218">
        <v>9</v>
      </c>
    </row>
    <row r="219" spans="3:5" x14ac:dyDescent="0.25">
      <c r="C219">
        <v>210</v>
      </c>
      <c r="D219" t="s">
        <v>585</v>
      </c>
      <c r="E219">
        <v>9</v>
      </c>
    </row>
    <row r="220" spans="3:5" x14ac:dyDescent="0.25">
      <c r="C220">
        <v>211</v>
      </c>
      <c r="D220" t="s">
        <v>587</v>
      </c>
      <c r="E220">
        <v>9</v>
      </c>
    </row>
    <row r="221" spans="3:5" x14ac:dyDescent="0.25">
      <c r="C221">
        <v>212</v>
      </c>
      <c r="D221" t="s">
        <v>589</v>
      </c>
      <c r="E221">
        <v>9</v>
      </c>
    </row>
    <row r="222" spans="3:5" x14ac:dyDescent="0.25">
      <c r="C222">
        <v>213</v>
      </c>
      <c r="D222" t="s">
        <v>591</v>
      </c>
      <c r="E222">
        <v>9</v>
      </c>
    </row>
    <row r="223" spans="3:5" x14ac:dyDescent="0.25">
      <c r="C223">
        <v>214</v>
      </c>
      <c r="D223" t="s">
        <v>593</v>
      </c>
      <c r="E223">
        <v>9</v>
      </c>
    </row>
    <row r="224" spans="3:5" x14ac:dyDescent="0.25">
      <c r="C224">
        <v>215</v>
      </c>
      <c r="D224" t="s">
        <v>595</v>
      </c>
      <c r="E224">
        <v>9</v>
      </c>
    </row>
    <row r="225" spans="3:5" x14ac:dyDescent="0.25">
      <c r="C225">
        <v>216</v>
      </c>
      <c r="D225" t="s">
        <v>597</v>
      </c>
      <c r="E225">
        <v>9</v>
      </c>
    </row>
    <row r="226" spans="3:5" x14ac:dyDescent="0.25">
      <c r="C226">
        <v>217</v>
      </c>
      <c r="D226" t="s">
        <v>599</v>
      </c>
      <c r="E226">
        <v>9</v>
      </c>
    </row>
    <row r="227" spans="3:5" x14ac:dyDescent="0.25">
      <c r="C227">
        <v>218</v>
      </c>
      <c r="D227" t="s">
        <v>601</v>
      </c>
      <c r="E227">
        <v>9</v>
      </c>
    </row>
    <row r="228" spans="3:5" x14ac:dyDescent="0.25">
      <c r="C228">
        <v>219</v>
      </c>
      <c r="D228" t="s">
        <v>603</v>
      </c>
      <c r="E228">
        <v>9</v>
      </c>
    </row>
    <row r="229" spans="3:5" x14ac:dyDescent="0.25">
      <c r="C229">
        <v>220</v>
      </c>
      <c r="D229" t="s">
        <v>605</v>
      </c>
      <c r="E229">
        <v>9</v>
      </c>
    </row>
    <row r="230" spans="3:5" x14ac:dyDescent="0.25">
      <c r="C230">
        <v>221</v>
      </c>
      <c r="D230" t="s">
        <v>607</v>
      </c>
      <c r="E230">
        <v>9</v>
      </c>
    </row>
    <row r="231" spans="3:5" x14ac:dyDescent="0.25">
      <c r="C231">
        <v>222</v>
      </c>
      <c r="D231" t="s">
        <v>609</v>
      </c>
      <c r="E231">
        <v>9</v>
      </c>
    </row>
    <row r="232" spans="3:5" x14ac:dyDescent="0.25">
      <c r="C232">
        <v>223</v>
      </c>
      <c r="D232" t="s">
        <v>611</v>
      </c>
      <c r="E232">
        <v>9</v>
      </c>
    </row>
    <row r="233" spans="3:5" x14ac:dyDescent="0.25">
      <c r="C233">
        <v>224</v>
      </c>
      <c r="D233" t="s">
        <v>613</v>
      </c>
      <c r="E233">
        <v>9</v>
      </c>
    </row>
    <row r="234" spans="3:5" x14ac:dyDescent="0.25">
      <c r="C234">
        <v>225</v>
      </c>
      <c r="D234" t="s">
        <v>615</v>
      </c>
      <c r="E234">
        <v>10</v>
      </c>
    </row>
    <row r="235" spans="3:5" x14ac:dyDescent="0.25">
      <c r="C235">
        <v>226</v>
      </c>
      <c r="D235" t="s">
        <v>617</v>
      </c>
      <c r="E235">
        <v>10</v>
      </c>
    </row>
    <row r="236" spans="3:5" x14ac:dyDescent="0.25">
      <c r="C236">
        <v>227</v>
      </c>
      <c r="D236" t="s">
        <v>619</v>
      </c>
      <c r="E236">
        <v>10</v>
      </c>
    </row>
    <row r="237" spans="3:5" x14ac:dyDescent="0.25">
      <c r="C237">
        <v>228</v>
      </c>
      <c r="D237" t="s">
        <v>621</v>
      </c>
      <c r="E237">
        <v>10</v>
      </c>
    </row>
    <row r="238" spans="3:5" x14ac:dyDescent="0.25">
      <c r="C238">
        <v>229</v>
      </c>
      <c r="D238" t="s">
        <v>623</v>
      </c>
      <c r="E238">
        <v>10</v>
      </c>
    </row>
    <row r="239" spans="3:5" x14ac:dyDescent="0.25">
      <c r="C239">
        <v>230</v>
      </c>
      <c r="D239" t="s">
        <v>625</v>
      </c>
      <c r="E239">
        <v>13</v>
      </c>
    </row>
    <row r="240" spans="3:5" x14ac:dyDescent="0.25">
      <c r="C240">
        <v>231</v>
      </c>
      <c r="D240" t="s">
        <v>627</v>
      </c>
      <c r="E240">
        <v>14</v>
      </c>
    </row>
    <row r="241" spans="3:5" x14ac:dyDescent="0.25">
      <c r="C241">
        <v>232</v>
      </c>
      <c r="D241" t="s">
        <v>629</v>
      </c>
      <c r="E241">
        <v>14</v>
      </c>
    </row>
    <row r="242" spans="3:5" x14ac:dyDescent="0.25">
      <c r="C242">
        <v>233</v>
      </c>
      <c r="D242" t="s">
        <v>631</v>
      </c>
      <c r="E242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для 1-5</vt:lpstr>
      <vt:lpstr>для 7-14</vt:lpstr>
      <vt:lpstr>Дані до кошт тар 2021 без дис</vt:lpstr>
      <vt:lpstr>Будинки по поверховості</vt:lpstr>
      <vt:lpstr>'для 1-5'!Область_печати</vt:lpstr>
      <vt:lpstr>'для 7-14'!Область_печати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2021-12-29T11:58:49Z</cp:lastPrinted>
  <dcterms:created xsi:type="dcterms:W3CDTF">2015-06-05T18:17:20Z</dcterms:created>
  <dcterms:modified xsi:type="dcterms:W3CDTF">2021-12-29T12:10:15Z</dcterms:modified>
</cp:coreProperties>
</file>