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фін план зміни\"/>
    </mc:Choice>
  </mc:AlternateContent>
  <xr:revisionPtr revIDLastSave="0" documentId="13_ncr:1_{F52BF424-9B38-4BCC-B923-EA207A94465C}" xr6:coauthVersionLast="47" xr6:coauthVersionMax="47" xr10:uidLastSave="{00000000-0000-0000-0000-000000000000}"/>
  <bookViews>
    <workbookView xWindow="-120" yWindow="-120" windowWidth="20730" windowHeight="11040" tabRatio="837" activeTab="5" xr2:uid="{00000000-000D-0000-FFFF-FFFF00000000}"/>
  </bookViews>
  <sheets>
    <sheet name="Осн. фін. пок." sheetId="14" r:id="rId1"/>
    <sheet name="I. Інф. до фін.плану" sheetId="20" r:id="rId2"/>
    <sheet name="ІІ. Розп. ч.п. та розр. з бюд." sheetId="23" r:id="rId3"/>
    <sheet name="ІІІ рух. гр. кшт." sheetId="26" r:id="rId4"/>
    <sheet name="ІV кап. інвеат. V кред. " sheetId="24" r:id="rId5"/>
    <sheet name="VI-VII джер.кап.інв." sheetId="2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'Осн. фін. пок.'!$31:$33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'I. Інф. до фін.плану'!$A$1:$O$118</definedName>
    <definedName name="_xlnm.Print_Area" localSheetId="5">'VI-VII джер.кап.інв.'!$A$1:$AE$57</definedName>
    <definedName name="_xlnm.Print_Area" localSheetId="4">'ІV кап. інвеат. V кред. '!$A$1:$M$39</definedName>
    <definedName name="_xlnm.Print_Area" localSheetId="2">'ІІ. Розп. ч.п. та розр. з бюд.'!$A$1:$M$51</definedName>
    <definedName name="_xlnm.Print_Area" localSheetId="0">'Осн. фін. пок.'!$A$1:$J$130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23" i="14" l="1"/>
  <c r="F122" i="14"/>
  <c r="F121" i="14"/>
  <c r="E123" i="14"/>
  <c r="E122" i="14"/>
  <c r="E121" i="14"/>
  <c r="S12" i="25"/>
  <c r="T12" i="25"/>
  <c r="U12" i="25"/>
  <c r="R12" i="25"/>
  <c r="S11" i="25"/>
  <c r="T11" i="25"/>
  <c r="U11" i="25"/>
  <c r="R11" i="25"/>
  <c r="H40" i="26"/>
  <c r="I40" i="26"/>
  <c r="J40" i="26"/>
  <c r="G40" i="26"/>
  <c r="F43" i="26"/>
  <c r="F42" i="26"/>
  <c r="F41" i="26"/>
  <c r="H30" i="26"/>
  <c r="I30" i="26"/>
  <c r="J30" i="26"/>
  <c r="G30" i="26"/>
  <c r="G29" i="26"/>
  <c r="H22" i="26"/>
  <c r="I22" i="26"/>
  <c r="J22" i="26"/>
  <c r="G22" i="26"/>
  <c r="K42" i="23"/>
  <c r="L42" i="23"/>
  <c r="M42" i="23"/>
  <c r="J42" i="23"/>
  <c r="K37" i="23"/>
  <c r="H37" i="26" s="1"/>
  <c r="L37" i="23"/>
  <c r="M37" i="23"/>
  <c r="J37" i="23"/>
  <c r="G37" i="26" s="1"/>
  <c r="K35" i="23"/>
  <c r="L35" i="23"/>
  <c r="M35" i="23"/>
  <c r="J35" i="23"/>
  <c r="K31" i="23"/>
  <c r="H33" i="26" s="1"/>
  <c r="L31" i="23"/>
  <c r="I33" i="26" s="1"/>
  <c r="M31" i="23"/>
  <c r="J33" i="26" s="1"/>
  <c r="J31" i="23"/>
  <c r="G33" i="26" s="1"/>
  <c r="H111" i="20"/>
  <c r="I111" i="20"/>
  <c r="J111" i="20"/>
  <c r="G111" i="20"/>
  <c r="H110" i="20"/>
  <c r="I110" i="20"/>
  <c r="J110" i="20"/>
  <c r="G110" i="20"/>
  <c r="H109" i="20"/>
  <c r="I109" i="20"/>
  <c r="J109" i="20"/>
  <c r="G109" i="20"/>
  <c r="H106" i="20"/>
  <c r="I106" i="20"/>
  <c r="J106" i="20"/>
  <c r="G106" i="20"/>
  <c r="J77" i="20"/>
  <c r="I77" i="20"/>
  <c r="H77" i="20"/>
  <c r="G77" i="20"/>
  <c r="F81" i="20"/>
  <c r="F80" i="20"/>
  <c r="F79" i="20"/>
  <c r="F77" i="20" s="1"/>
  <c r="F58" i="20"/>
  <c r="E89" i="14"/>
  <c r="E39" i="26"/>
  <c r="E37" i="26"/>
  <c r="E77" i="20"/>
  <c r="E57" i="20"/>
  <c r="D39" i="26"/>
  <c r="D77" i="20"/>
  <c r="D57" i="20"/>
  <c r="C39" i="26"/>
  <c r="C77" i="20"/>
  <c r="C57" i="20"/>
  <c r="J14" i="20"/>
  <c r="G14" i="20"/>
  <c r="D14" i="20"/>
  <c r="J37" i="26" l="1"/>
  <c r="I37" i="26"/>
  <c r="F40" i="26"/>
  <c r="H57" i="14"/>
  <c r="C59" i="14"/>
  <c r="D59" i="14"/>
  <c r="E59" i="14"/>
  <c r="F59" i="14"/>
  <c r="K38" i="23"/>
  <c r="L38" i="23"/>
  <c r="M38" i="23"/>
  <c r="J38" i="23"/>
  <c r="G38" i="23"/>
  <c r="H38" i="23"/>
  <c r="F38" i="23"/>
  <c r="I41" i="23"/>
  <c r="G10" i="25"/>
  <c r="L10" i="25"/>
  <c r="Q10" i="25"/>
  <c r="V10" i="25"/>
  <c r="AB10" i="25"/>
  <c r="AC10" i="25"/>
  <c r="AD10" i="25"/>
  <c r="AA10" i="25" s="1"/>
  <c r="AE10" i="25"/>
  <c r="G11" i="25"/>
  <c r="L11" i="25"/>
  <c r="Q11" i="25"/>
  <c r="V11" i="25"/>
  <c r="AB11" i="25"/>
  <c r="AC11" i="25"/>
  <c r="AD11" i="25"/>
  <c r="AE11" i="25"/>
  <c r="G12" i="25"/>
  <c r="L12" i="25"/>
  <c r="Q12" i="25"/>
  <c r="V12" i="25"/>
  <c r="AB12" i="25"/>
  <c r="AC12" i="25"/>
  <c r="AD12" i="25"/>
  <c r="AE12" i="25"/>
  <c r="G13" i="25"/>
  <c r="L13" i="25"/>
  <c r="Q13" i="25"/>
  <c r="V13" i="25"/>
  <c r="AB13" i="25"/>
  <c r="AC13" i="25"/>
  <c r="AD13" i="25"/>
  <c r="AE13" i="25"/>
  <c r="G14" i="25"/>
  <c r="L14" i="25"/>
  <c r="Q14" i="25"/>
  <c r="V14" i="25"/>
  <c r="AB14" i="25"/>
  <c r="AC14" i="25"/>
  <c r="AD14" i="25"/>
  <c r="AA14" i="25" s="1"/>
  <c r="AE14" i="25"/>
  <c r="G15" i="25"/>
  <c r="L15" i="25"/>
  <c r="Q15" i="25"/>
  <c r="V15" i="25"/>
  <c r="AB15" i="25"/>
  <c r="AC15" i="25"/>
  <c r="AD15" i="25"/>
  <c r="AA15" i="25" s="1"/>
  <c r="AE15" i="25"/>
  <c r="H16" i="25"/>
  <c r="I16" i="25"/>
  <c r="J16" i="25"/>
  <c r="K16" i="25"/>
  <c r="L16" i="25"/>
  <c r="M16" i="25"/>
  <c r="N16" i="25"/>
  <c r="O16" i="25"/>
  <c r="P16" i="25"/>
  <c r="R16" i="25"/>
  <c r="S16" i="25"/>
  <c r="T16" i="25"/>
  <c r="U16" i="25"/>
  <c r="W16" i="25"/>
  <c r="X16" i="25"/>
  <c r="Y16" i="25"/>
  <c r="Z16" i="25"/>
  <c r="M29" i="25"/>
  <c r="M30" i="25"/>
  <c r="M31" i="25"/>
  <c r="M36" i="25" s="1"/>
  <c r="M32" i="25"/>
  <c r="M33" i="25"/>
  <c r="M34" i="25"/>
  <c r="M35" i="25"/>
  <c r="E36" i="25"/>
  <c r="G36" i="25"/>
  <c r="I36" i="25"/>
  <c r="K36" i="25"/>
  <c r="O36" i="25"/>
  <c r="Q36" i="25"/>
  <c r="S36" i="25"/>
  <c r="F7" i="24"/>
  <c r="G7" i="24"/>
  <c r="H7" i="24"/>
  <c r="E48" i="14" s="1"/>
  <c r="J7" i="24"/>
  <c r="K7" i="24"/>
  <c r="L7" i="24"/>
  <c r="M7" i="24"/>
  <c r="I8" i="24"/>
  <c r="I9" i="24"/>
  <c r="I10" i="24"/>
  <c r="I11" i="24"/>
  <c r="I12" i="24"/>
  <c r="I13" i="24"/>
  <c r="B26" i="24"/>
  <c r="B35" i="24" s="1"/>
  <c r="L26" i="24"/>
  <c r="L35" i="24" s="1"/>
  <c r="F103" i="14" s="1"/>
  <c r="M26" i="24"/>
  <c r="M35" i="24" s="1"/>
  <c r="B27" i="24"/>
  <c r="L27" i="24"/>
  <c r="M27" i="24"/>
  <c r="K27" i="24" s="1"/>
  <c r="B28" i="24"/>
  <c r="L28" i="24"/>
  <c r="M28" i="24"/>
  <c r="K28" i="24" s="1"/>
  <c r="B29" i="24"/>
  <c r="L29" i="24"/>
  <c r="M29" i="24"/>
  <c r="B30" i="24"/>
  <c r="L30" i="24"/>
  <c r="M30" i="24"/>
  <c r="K30" i="24" s="1"/>
  <c r="B31" i="24"/>
  <c r="L31" i="24"/>
  <c r="M31" i="24"/>
  <c r="K31" i="24" s="1"/>
  <c r="B32" i="24"/>
  <c r="L32" i="24"/>
  <c r="M32" i="24"/>
  <c r="K32" i="24" s="1"/>
  <c r="B33" i="24"/>
  <c r="L33" i="24"/>
  <c r="M33" i="24"/>
  <c r="B34" i="24"/>
  <c r="L34" i="24"/>
  <c r="M34" i="24"/>
  <c r="C35" i="24"/>
  <c r="F94" i="14" s="1"/>
  <c r="D35" i="24"/>
  <c r="E35" i="24"/>
  <c r="F35" i="24"/>
  <c r="G35" i="24"/>
  <c r="H35" i="24"/>
  <c r="I35" i="24"/>
  <c r="J35" i="24"/>
  <c r="F8" i="26"/>
  <c r="F9" i="26"/>
  <c r="F10" i="26"/>
  <c r="F11" i="26"/>
  <c r="F12" i="26"/>
  <c r="F13" i="26"/>
  <c r="F14" i="26"/>
  <c r="C15" i="26"/>
  <c r="C7" i="26" s="1"/>
  <c r="D15" i="26"/>
  <c r="D7" i="26" s="1"/>
  <c r="E15" i="26"/>
  <c r="E7" i="26" s="1"/>
  <c r="G15" i="26"/>
  <c r="G7" i="26" s="1"/>
  <c r="H15" i="26"/>
  <c r="H7" i="26" s="1"/>
  <c r="I15" i="26"/>
  <c r="I7" i="26" s="1"/>
  <c r="J15" i="26"/>
  <c r="J7" i="26" s="1"/>
  <c r="F16" i="26"/>
  <c r="F17" i="26"/>
  <c r="F18" i="26"/>
  <c r="F19" i="26"/>
  <c r="F21" i="26"/>
  <c r="F22" i="26"/>
  <c r="F23" i="26"/>
  <c r="C24" i="26"/>
  <c r="D24" i="26"/>
  <c r="E24" i="26"/>
  <c r="G24" i="26"/>
  <c r="H24" i="26"/>
  <c r="I24" i="26"/>
  <c r="J24" i="26"/>
  <c r="F25" i="26"/>
  <c r="F26" i="26"/>
  <c r="F27" i="26"/>
  <c r="F29" i="26"/>
  <c r="F30" i="26"/>
  <c r="F31" i="26"/>
  <c r="F32" i="26"/>
  <c r="F33" i="26"/>
  <c r="C34" i="26"/>
  <c r="C28" i="26"/>
  <c r="D34" i="26"/>
  <c r="D28" i="26" s="1"/>
  <c r="E34" i="26"/>
  <c r="E28" i="26" s="1"/>
  <c r="E20" i="26" s="1"/>
  <c r="E44" i="26" s="1"/>
  <c r="G34" i="26"/>
  <c r="G28" i="26"/>
  <c r="G20" i="26" s="1"/>
  <c r="G44" i="26" s="1"/>
  <c r="H34" i="26"/>
  <c r="H28" i="26" s="1"/>
  <c r="H20" i="26" s="1"/>
  <c r="H44" i="26" s="1"/>
  <c r="I34" i="26"/>
  <c r="I28" i="26"/>
  <c r="J34" i="26"/>
  <c r="J28" i="26"/>
  <c r="F36" i="26"/>
  <c r="F34" i="26" s="1"/>
  <c r="F37" i="26"/>
  <c r="F38" i="26"/>
  <c r="F39" i="26"/>
  <c r="C46" i="26"/>
  <c r="D46" i="26"/>
  <c r="E46" i="26"/>
  <c r="G46" i="26"/>
  <c r="H46" i="26"/>
  <c r="I46" i="26"/>
  <c r="J46" i="26"/>
  <c r="F47" i="26"/>
  <c r="F48" i="26"/>
  <c r="F49" i="26"/>
  <c r="F50" i="26"/>
  <c r="F51" i="26"/>
  <c r="F52" i="26"/>
  <c r="F53" i="26"/>
  <c r="F55" i="26"/>
  <c r="F56" i="26"/>
  <c r="C57" i="26"/>
  <c r="C54" i="26" s="1"/>
  <c r="C64" i="26" s="1"/>
  <c r="D57" i="26"/>
  <c r="D54" i="26" s="1"/>
  <c r="D64" i="26" s="1"/>
  <c r="E57" i="26"/>
  <c r="E54" i="26" s="1"/>
  <c r="E64" i="26" s="1"/>
  <c r="G57" i="26"/>
  <c r="G54" i="26" s="1"/>
  <c r="G64" i="26" s="1"/>
  <c r="H57" i="26"/>
  <c r="H54" i="26" s="1"/>
  <c r="H64" i="26" s="1"/>
  <c r="I57" i="26"/>
  <c r="I54" i="26" s="1"/>
  <c r="J57" i="26"/>
  <c r="J54" i="26"/>
  <c r="J64" i="26" s="1"/>
  <c r="F58" i="26"/>
  <c r="F59" i="26"/>
  <c r="F60" i="26"/>
  <c r="F61" i="26"/>
  <c r="F62" i="26"/>
  <c r="F63" i="26"/>
  <c r="F67" i="26"/>
  <c r="C68" i="26"/>
  <c r="C66" i="26" s="1"/>
  <c r="D68" i="26"/>
  <c r="D66" i="26" s="1"/>
  <c r="E68" i="26"/>
  <c r="E66" i="26" s="1"/>
  <c r="G68" i="26"/>
  <c r="G66" i="26" s="1"/>
  <c r="G83" i="26" s="1"/>
  <c r="H68" i="26"/>
  <c r="H66" i="26" s="1"/>
  <c r="I68" i="26"/>
  <c r="I66" i="26" s="1"/>
  <c r="J68" i="26"/>
  <c r="J66" i="26" s="1"/>
  <c r="F69" i="26"/>
  <c r="F70" i="26"/>
  <c r="F71" i="26"/>
  <c r="F72" i="26"/>
  <c r="F74" i="26"/>
  <c r="C75" i="26"/>
  <c r="C73" i="26" s="1"/>
  <c r="D75" i="26"/>
  <c r="D73" i="26" s="1"/>
  <c r="D83" i="26" s="1"/>
  <c r="E75" i="26"/>
  <c r="E73" i="26"/>
  <c r="G75" i="26"/>
  <c r="G73" i="26" s="1"/>
  <c r="H75" i="26"/>
  <c r="H73" i="26" s="1"/>
  <c r="I75" i="26"/>
  <c r="I73" i="26"/>
  <c r="J75" i="26"/>
  <c r="J73" i="26" s="1"/>
  <c r="F76" i="26"/>
  <c r="F77" i="26"/>
  <c r="F78" i="26"/>
  <c r="F79" i="26"/>
  <c r="F80" i="26"/>
  <c r="F81" i="26"/>
  <c r="F82" i="26"/>
  <c r="F86" i="26"/>
  <c r="I10" i="23"/>
  <c r="F11" i="23"/>
  <c r="G11" i="23"/>
  <c r="H11" i="23"/>
  <c r="F12" i="23"/>
  <c r="G12" i="23"/>
  <c r="H12" i="23"/>
  <c r="J12" i="23"/>
  <c r="K12" i="23"/>
  <c r="I12" i="23" s="1"/>
  <c r="L12" i="23"/>
  <c r="M12" i="23"/>
  <c r="I13" i="23"/>
  <c r="I14" i="23"/>
  <c r="I15" i="23"/>
  <c r="I16" i="23"/>
  <c r="I18" i="23"/>
  <c r="I19" i="23"/>
  <c r="I21" i="23"/>
  <c r="F24" i="23"/>
  <c r="F47" i="23" s="1"/>
  <c r="C46" i="14" s="1"/>
  <c r="G24" i="23"/>
  <c r="H24" i="23"/>
  <c r="J24" i="23"/>
  <c r="K24" i="23"/>
  <c r="L24" i="23"/>
  <c r="M24" i="23"/>
  <c r="I25" i="23"/>
  <c r="F41" i="14" s="1"/>
  <c r="I26" i="23"/>
  <c r="F42" i="14" s="1"/>
  <c r="I27" i="23"/>
  <c r="F43" i="14" s="1"/>
  <c r="I28" i="23"/>
  <c r="I39" i="23"/>
  <c r="F44" i="14"/>
  <c r="I29" i="23"/>
  <c r="I30" i="23"/>
  <c r="I31" i="23"/>
  <c r="I32" i="23"/>
  <c r="F33" i="23"/>
  <c r="G33" i="23"/>
  <c r="H33" i="23"/>
  <c r="J33" i="23"/>
  <c r="K33" i="23"/>
  <c r="L33" i="23"/>
  <c r="M33" i="23"/>
  <c r="I34" i="23"/>
  <c r="I35" i="23"/>
  <c r="I36" i="23"/>
  <c r="I37" i="23"/>
  <c r="I40" i="23"/>
  <c r="F45" i="14"/>
  <c r="I42" i="23"/>
  <c r="I43" i="23"/>
  <c r="F44" i="23"/>
  <c r="G44" i="23"/>
  <c r="H44" i="23"/>
  <c r="H47" i="23" s="1"/>
  <c r="E46" i="14" s="1"/>
  <c r="I44" i="23"/>
  <c r="I45" i="23"/>
  <c r="I46" i="23"/>
  <c r="D16" i="20"/>
  <c r="G16" i="20"/>
  <c r="J16" i="20"/>
  <c r="F23" i="20"/>
  <c r="M14" i="20" s="1"/>
  <c r="M16" i="20" s="1"/>
  <c r="C24" i="20"/>
  <c r="C36" i="14" s="1"/>
  <c r="C69" i="14" s="1"/>
  <c r="D24" i="20"/>
  <c r="E24" i="20"/>
  <c r="E36" i="14"/>
  <c r="E69" i="14" s="1"/>
  <c r="G24" i="20"/>
  <c r="G34" i="20"/>
  <c r="H24" i="20"/>
  <c r="F24" i="20" s="1"/>
  <c r="F36" i="14" s="1"/>
  <c r="F69" i="14" s="1"/>
  <c r="H34" i="20"/>
  <c r="I24" i="20"/>
  <c r="J24" i="20"/>
  <c r="F25" i="20"/>
  <c r="F26" i="20"/>
  <c r="F27" i="20"/>
  <c r="F28" i="20"/>
  <c r="F29" i="20"/>
  <c r="F30" i="20"/>
  <c r="F31" i="20"/>
  <c r="F33" i="20"/>
  <c r="C35" i="20"/>
  <c r="D35" i="20"/>
  <c r="E35" i="20"/>
  <c r="G35" i="20"/>
  <c r="H35" i="20"/>
  <c r="H102" i="20" s="1"/>
  <c r="H112" i="20" s="1"/>
  <c r="H113" i="20" s="1"/>
  <c r="I35" i="20"/>
  <c r="J35" i="20"/>
  <c r="F36" i="20"/>
  <c r="F37" i="20"/>
  <c r="F38" i="20"/>
  <c r="F39" i="20"/>
  <c r="F40" i="20"/>
  <c r="F41" i="20"/>
  <c r="F42" i="20"/>
  <c r="F43" i="20"/>
  <c r="F44" i="20"/>
  <c r="F45" i="20"/>
  <c r="F46" i="20"/>
  <c r="F47" i="20"/>
  <c r="F48" i="20"/>
  <c r="F49" i="20"/>
  <c r="F50" i="20"/>
  <c r="F51" i="20"/>
  <c r="F52" i="20"/>
  <c r="F53" i="20"/>
  <c r="F54" i="20"/>
  <c r="F55" i="20"/>
  <c r="F56" i="20"/>
  <c r="F57" i="20"/>
  <c r="C59" i="20"/>
  <c r="D59" i="20"/>
  <c r="E59" i="20"/>
  <c r="G59" i="20"/>
  <c r="H59" i="20"/>
  <c r="I59" i="20"/>
  <c r="J59" i="20"/>
  <c r="F60" i="20"/>
  <c r="F61" i="20"/>
  <c r="F62" i="20"/>
  <c r="F63" i="20"/>
  <c r="F64" i="20"/>
  <c r="F65" i="20"/>
  <c r="F66" i="20"/>
  <c r="C67" i="20"/>
  <c r="C101" i="20" s="1"/>
  <c r="D67" i="20"/>
  <c r="E67" i="20"/>
  <c r="E101" i="20" s="1"/>
  <c r="G67" i="20"/>
  <c r="H67" i="20"/>
  <c r="I67" i="20"/>
  <c r="J67" i="20"/>
  <c r="F68" i="20"/>
  <c r="F69" i="20"/>
  <c r="F70" i="20"/>
  <c r="C71" i="20"/>
  <c r="D71" i="20"/>
  <c r="E71" i="20"/>
  <c r="G71" i="20"/>
  <c r="H71" i="20"/>
  <c r="I71" i="20"/>
  <c r="J71" i="20"/>
  <c r="F72" i="20"/>
  <c r="F71" i="20" s="1"/>
  <c r="F73" i="20"/>
  <c r="F74" i="20"/>
  <c r="F75" i="20"/>
  <c r="F76" i="20"/>
  <c r="F83" i="20"/>
  <c r="F84" i="20"/>
  <c r="F85" i="20"/>
  <c r="F86" i="20"/>
  <c r="C87" i="20"/>
  <c r="D87" i="20"/>
  <c r="E87" i="20"/>
  <c r="G87" i="20"/>
  <c r="F87" i="20" s="1"/>
  <c r="H87" i="20"/>
  <c r="H101" i="20" s="1"/>
  <c r="I87" i="20"/>
  <c r="I101" i="20"/>
  <c r="J87" i="20"/>
  <c r="J101" i="20" s="1"/>
  <c r="F88" i="20"/>
  <c r="F89" i="20"/>
  <c r="C90" i="20"/>
  <c r="D90" i="20"/>
  <c r="E90" i="20"/>
  <c r="G90" i="20"/>
  <c r="H90" i="20"/>
  <c r="I90" i="20"/>
  <c r="J90" i="20"/>
  <c r="F91" i="20"/>
  <c r="F92" i="20"/>
  <c r="F95" i="20"/>
  <c r="F96" i="20"/>
  <c r="F97" i="20"/>
  <c r="F103" i="20"/>
  <c r="F106" i="20"/>
  <c r="F107" i="20"/>
  <c r="F108" i="20"/>
  <c r="F109" i="20"/>
  <c r="F111" i="14" s="1"/>
  <c r="F110" i="20"/>
  <c r="F111" i="20"/>
  <c r="C113" i="20"/>
  <c r="D113" i="20"/>
  <c r="E113" i="20"/>
  <c r="C35" i="14"/>
  <c r="C57" i="14" s="1"/>
  <c r="D35" i="14"/>
  <c r="D68" i="14" s="1"/>
  <c r="E35" i="14"/>
  <c r="D36" i="14"/>
  <c r="D69" i="14" s="1"/>
  <c r="G37" i="14"/>
  <c r="H37" i="14"/>
  <c r="I37" i="14"/>
  <c r="J37" i="14"/>
  <c r="C41" i="14"/>
  <c r="D41" i="14"/>
  <c r="E41" i="14"/>
  <c r="C42" i="14"/>
  <c r="D42" i="14"/>
  <c r="E42" i="14"/>
  <c r="C43" i="14"/>
  <c r="D43" i="14"/>
  <c r="E43" i="14"/>
  <c r="C44" i="14"/>
  <c r="D44" i="14"/>
  <c r="E44" i="14"/>
  <c r="C45" i="14"/>
  <c r="D45" i="14"/>
  <c r="E45" i="14"/>
  <c r="C48" i="14"/>
  <c r="D48" i="14"/>
  <c r="G51" i="14"/>
  <c r="H51" i="14"/>
  <c r="I51" i="14"/>
  <c r="J51" i="14"/>
  <c r="C62" i="14"/>
  <c r="D62" i="14"/>
  <c r="E62" i="14"/>
  <c r="F62" i="14"/>
  <c r="C63" i="14"/>
  <c r="D63" i="14"/>
  <c r="E63" i="14"/>
  <c r="F63" i="14"/>
  <c r="C65" i="14"/>
  <c r="D65" i="14"/>
  <c r="E65" i="14"/>
  <c r="F65" i="14"/>
  <c r="C66" i="14"/>
  <c r="D66" i="14"/>
  <c r="E66" i="14"/>
  <c r="F66" i="14"/>
  <c r="C67" i="14"/>
  <c r="D67" i="14"/>
  <c r="C73" i="14"/>
  <c r="D73" i="14"/>
  <c r="E73" i="14"/>
  <c r="F73" i="14"/>
  <c r="C95" i="14"/>
  <c r="D95" i="14"/>
  <c r="E95" i="14"/>
  <c r="F96" i="14"/>
  <c r="F97" i="14"/>
  <c r="F98" i="14"/>
  <c r="C99" i="14"/>
  <c r="D99" i="14"/>
  <c r="E99" i="14"/>
  <c r="F100" i="14"/>
  <c r="F101" i="14"/>
  <c r="F102" i="14"/>
  <c r="C105" i="14"/>
  <c r="D105" i="14"/>
  <c r="E105" i="14"/>
  <c r="F105" i="14"/>
  <c r="C111" i="14"/>
  <c r="D111" i="14"/>
  <c r="E111" i="14"/>
  <c r="G117" i="14"/>
  <c r="H117" i="14"/>
  <c r="I117" i="14"/>
  <c r="J117" i="14"/>
  <c r="C118" i="14"/>
  <c r="D118" i="14"/>
  <c r="E118" i="14"/>
  <c r="F118" i="14"/>
  <c r="C119" i="14"/>
  <c r="D119" i="14"/>
  <c r="E119" i="14"/>
  <c r="F119" i="14"/>
  <c r="C120" i="14"/>
  <c r="D120" i="14"/>
  <c r="E120" i="14"/>
  <c r="F120" i="14"/>
  <c r="C124" i="14"/>
  <c r="D124" i="14"/>
  <c r="E124" i="14"/>
  <c r="F124" i="14"/>
  <c r="C125" i="14"/>
  <c r="D125" i="14"/>
  <c r="E125" i="14"/>
  <c r="F125" i="14"/>
  <c r="I34" i="20"/>
  <c r="F46" i="26"/>
  <c r="C20" i="26"/>
  <c r="E34" i="20"/>
  <c r="G101" i="20"/>
  <c r="D34" i="20"/>
  <c r="D102" i="20"/>
  <c r="G47" i="23"/>
  <c r="D46" i="14" s="1"/>
  <c r="J34" i="20"/>
  <c r="D20" i="26"/>
  <c r="D44" i="26" s="1"/>
  <c r="AA13" i="25"/>
  <c r="AC16" i="25"/>
  <c r="J83" i="26" l="1"/>
  <c r="I102" i="20"/>
  <c r="I112" i="20" s="1"/>
  <c r="I113" i="20" s="1"/>
  <c r="G102" i="20"/>
  <c r="G112" i="20" s="1"/>
  <c r="E37" i="14"/>
  <c r="E53" i="14"/>
  <c r="E83" i="26"/>
  <c r="C44" i="26"/>
  <c r="D101" i="20"/>
  <c r="D53" i="14"/>
  <c r="C53" i="14"/>
  <c r="F66" i="26"/>
  <c r="F75" i="26"/>
  <c r="C34" i="20"/>
  <c r="C82" i="20" s="1"/>
  <c r="I83" i="26"/>
  <c r="K33" i="24"/>
  <c r="K29" i="24"/>
  <c r="K35" i="24" s="1"/>
  <c r="K34" i="24"/>
  <c r="K26" i="24"/>
  <c r="G84" i="26"/>
  <c r="F54" i="26"/>
  <c r="I64" i="26"/>
  <c r="F64" i="26" s="1"/>
  <c r="F57" i="26"/>
  <c r="L47" i="23"/>
  <c r="K47" i="23"/>
  <c r="I38" i="23"/>
  <c r="G113" i="20"/>
  <c r="F95" i="14"/>
  <c r="E102" i="20"/>
  <c r="F117" i="14"/>
  <c r="AD16" i="25"/>
  <c r="Q16" i="25"/>
  <c r="AA11" i="25"/>
  <c r="AB16" i="25"/>
  <c r="I24" i="23"/>
  <c r="M47" i="23"/>
  <c r="I33" i="23"/>
  <c r="I82" i="20"/>
  <c r="I93" i="20" s="1"/>
  <c r="I98" i="20" s="1"/>
  <c r="L8" i="23" s="1"/>
  <c r="J82" i="20"/>
  <c r="J104" i="20" s="1"/>
  <c r="E117" i="14"/>
  <c r="E82" i="20"/>
  <c r="E104" i="20" s="1"/>
  <c r="E38" i="14" s="1"/>
  <c r="F35" i="14"/>
  <c r="F68" i="14" s="1"/>
  <c r="F34" i="20"/>
  <c r="E68" i="14"/>
  <c r="D117" i="14"/>
  <c r="D84" i="26"/>
  <c r="D87" i="26" s="1"/>
  <c r="D82" i="20"/>
  <c r="D93" i="20" s="1"/>
  <c r="D98" i="20" s="1"/>
  <c r="D37" i="14"/>
  <c r="C117" i="14"/>
  <c r="C37" i="14"/>
  <c r="E57" i="14"/>
  <c r="C102" i="20"/>
  <c r="C68" i="14"/>
  <c r="D57" i="14"/>
  <c r="F99" i="14"/>
  <c r="F90" i="20"/>
  <c r="F67" i="20"/>
  <c r="F101" i="20" s="1"/>
  <c r="H82" i="20"/>
  <c r="F59" i="20"/>
  <c r="F35" i="20"/>
  <c r="G82" i="20"/>
  <c r="J47" i="23"/>
  <c r="F73" i="26"/>
  <c r="H83" i="26"/>
  <c r="F68" i="26"/>
  <c r="C83" i="26"/>
  <c r="F28" i="26"/>
  <c r="E84" i="26"/>
  <c r="E87" i="26" s="1"/>
  <c r="J20" i="26"/>
  <c r="J44" i="26" s="1"/>
  <c r="J84" i="26" s="1"/>
  <c r="I20" i="26"/>
  <c r="F24" i="26"/>
  <c r="F15" i="26"/>
  <c r="F7" i="26" s="1"/>
  <c r="I7" i="24"/>
  <c r="F48" i="14" s="1"/>
  <c r="AE16" i="25"/>
  <c r="G16" i="25"/>
  <c r="AA12" i="25"/>
  <c r="V16" i="25"/>
  <c r="C52" i="14" l="1"/>
  <c r="C104" i="20"/>
  <c r="C38" i="14" s="1"/>
  <c r="C54" i="14" s="1"/>
  <c r="C93" i="20"/>
  <c r="C98" i="20" s="1"/>
  <c r="F53" i="14"/>
  <c r="C84" i="26"/>
  <c r="C87" i="26" s="1"/>
  <c r="F85" i="26"/>
  <c r="G85" i="26" s="1"/>
  <c r="E81" i="14"/>
  <c r="E67" i="14" s="1"/>
  <c r="AA16" i="25"/>
  <c r="G17" i="25" s="1"/>
  <c r="I47" i="23"/>
  <c r="F46" i="14" s="1"/>
  <c r="I100" i="20"/>
  <c r="I99" i="20"/>
  <c r="I104" i="20"/>
  <c r="J93" i="20"/>
  <c r="E93" i="20"/>
  <c r="E98" i="20" s="1"/>
  <c r="E99" i="20" s="1"/>
  <c r="E52" i="14"/>
  <c r="E54" i="14"/>
  <c r="F37" i="14"/>
  <c r="F57" i="14"/>
  <c r="G57" i="14"/>
  <c r="E60" i="14"/>
  <c r="D52" i="14"/>
  <c r="D104" i="20"/>
  <c r="D38" i="14" s="1"/>
  <c r="D54" i="14" s="1"/>
  <c r="G8" i="23"/>
  <c r="G22" i="23" s="1"/>
  <c r="D39" i="14"/>
  <c r="D99" i="20"/>
  <c r="D100" i="20"/>
  <c r="C61" i="14"/>
  <c r="C60" i="14"/>
  <c r="F8" i="23"/>
  <c r="F22" i="23" s="1"/>
  <c r="C100" i="20"/>
  <c r="C39" i="14"/>
  <c r="C99" i="20"/>
  <c r="I44" i="26"/>
  <c r="F20" i="26"/>
  <c r="F83" i="26"/>
  <c r="H84" i="26"/>
  <c r="G93" i="20"/>
  <c r="G98" i="20" s="1"/>
  <c r="G104" i="20"/>
  <c r="F82" i="20"/>
  <c r="H93" i="20"/>
  <c r="H98" i="20" s="1"/>
  <c r="H104" i="20"/>
  <c r="E61" i="14" l="1"/>
  <c r="L17" i="25"/>
  <c r="V17" i="25"/>
  <c r="Q17" i="25"/>
  <c r="E100" i="20"/>
  <c r="E39" i="14"/>
  <c r="E55" i="14" s="1"/>
  <c r="H8" i="23"/>
  <c r="D61" i="14"/>
  <c r="D60" i="14"/>
  <c r="D55" i="14"/>
  <c r="D56" i="14"/>
  <c r="D51" i="14"/>
  <c r="C55" i="14"/>
  <c r="C51" i="14"/>
  <c r="C56" i="14"/>
  <c r="K8" i="23"/>
  <c r="H99" i="20"/>
  <c r="H100" i="20"/>
  <c r="F52" i="14"/>
  <c r="F104" i="20"/>
  <c r="F38" i="14" s="1"/>
  <c r="F93" i="20"/>
  <c r="J8" i="23"/>
  <c r="G100" i="20"/>
  <c r="G99" i="20"/>
  <c r="I84" i="26"/>
  <c r="F44" i="26"/>
  <c r="F84" i="26" s="1"/>
  <c r="F87" i="26" s="1"/>
  <c r="AA17" i="25" l="1"/>
  <c r="J94" i="20"/>
  <c r="H22" i="23"/>
  <c r="I9" i="23" s="1"/>
  <c r="J20" i="23"/>
  <c r="I20" i="23" s="1"/>
  <c r="J17" i="23"/>
  <c r="I17" i="23" s="1"/>
  <c r="G87" i="26"/>
  <c r="H85" i="26" s="1"/>
  <c r="H87" i="26" s="1"/>
  <c r="I85" i="26" s="1"/>
  <c r="I87" i="26" s="1"/>
  <c r="J85" i="26" s="1"/>
  <c r="J87" i="26" s="1"/>
  <c r="F81" i="14"/>
  <c r="F67" i="14" s="1"/>
  <c r="E51" i="14"/>
  <c r="E56" i="14"/>
  <c r="F60" i="14"/>
  <c r="F54" i="14"/>
  <c r="J9" i="23" l="1"/>
  <c r="J11" i="23" s="1"/>
  <c r="I11" i="23"/>
  <c r="F94" i="20"/>
  <c r="J102" i="20"/>
  <c r="J112" i="20" s="1"/>
  <c r="J98" i="20"/>
  <c r="J22" i="23"/>
  <c r="K9" i="23" s="1"/>
  <c r="K11" i="23" s="1"/>
  <c r="K22" i="23" s="1"/>
  <c r="L9" i="23" s="1"/>
  <c r="L11" i="23" s="1"/>
  <c r="L22" i="23" s="1"/>
  <c r="M9" i="23" s="1"/>
  <c r="M11" i="23" s="1"/>
  <c r="F61" i="14"/>
  <c r="F102" i="20" l="1"/>
  <c r="F98" i="20"/>
  <c r="J113" i="20"/>
  <c r="F113" i="20" s="1"/>
  <c r="F112" i="20"/>
  <c r="J100" i="20"/>
  <c r="J99" i="20"/>
  <c r="M8" i="23"/>
  <c r="M22" i="23" s="1"/>
  <c r="F100" i="20" l="1"/>
  <c r="F99" i="20"/>
  <c r="I8" i="23"/>
  <c r="I22" i="23" s="1"/>
  <c r="F39" i="14"/>
  <c r="F56" i="14" l="1"/>
  <c r="F55" i="14"/>
  <c r="F51" i="14"/>
</calcChain>
</file>

<file path=xl/sharedStrings.xml><?xml version="1.0" encoding="utf-8"?>
<sst xmlns="http://schemas.openxmlformats.org/spreadsheetml/2006/main" count="1384" uniqueCount="454">
  <si>
    <t xml:space="preserve">ЗАТВЕРДЖЕНО  </t>
  </si>
  <si>
    <t>Код</t>
  </si>
  <si>
    <t>Внесення змін до затвердженного фінансового плану</t>
  </si>
  <si>
    <t xml:space="preserve">Підприємство  </t>
  </si>
  <si>
    <t xml:space="preserve">за ЄДРПОУ </t>
  </si>
  <si>
    <t>основний
(дата затвердження)</t>
  </si>
  <si>
    <t xml:space="preserve">Організаційно-правова форма </t>
  </si>
  <si>
    <t>за КОПФГ</t>
  </si>
  <si>
    <t xml:space="preserve">Суб'єкт управління </t>
  </si>
  <si>
    <t>за СКОДУ</t>
  </si>
  <si>
    <t xml:space="preserve">Вид економічної діяльності    </t>
  </si>
  <si>
    <t xml:space="preserve">за  КВЕД  </t>
  </si>
  <si>
    <t xml:space="preserve">Галузь     </t>
  </si>
  <si>
    <t>Одиниця виміру, тис. грн</t>
  </si>
  <si>
    <t>Розмір державної частки у статутному капіталі</t>
  </si>
  <si>
    <t>Середньооблікова кількість штатних працівників</t>
  </si>
  <si>
    <t>Місцезнаходження</t>
  </si>
  <si>
    <t xml:space="preserve">Телефон </t>
  </si>
  <si>
    <t>Стандарти звітності П(с)БОУ</t>
  </si>
  <si>
    <t xml:space="preserve">Прізвище та власне ім'я керівника </t>
  </si>
  <si>
    <t>Стандарти звітності МСФЗ</t>
  </si>
  <si>
    <t xml:space="preserve">ФІНАНСОВИЙ ПЛАН </t>
  </si>
  <si>
    <t>Основні фінансові показники</t>
  </si>
  <si>
    <t>Найменування показника</t>
  </si>
  <si>
    <t xml:space="preserve">Код рядка </t>
  </si>
  <si>
    <t>Факт
минулого року</t>
  </si>
  <si>
    <t>План
поточного року</t>
  </si>
  <si>
    <t>Прогноз
на поточний рік</t>
  </si>
  <si>
    <t>Плановий
рік</t>
  </si>
  <si>
    <t>Показники діяльності на стратегічну перспективу</t>
  </si>
  <si>
    <t>плановий рік +1 рік</t>
  </si>
  <si>
    <t>плановий рік +2 роки</t>
  </si>
  <si>
    <t>плановий рік +3 роки</t>
  </si>
  <si>
    <t>плановий рік +4 роки</t>
  </si>
  <si>
    <t>І. Формування фінансових результатів</t>
  </si>
  <si>
    <t>Чистий дохід від реалізації продукції (товарів, робіт, послуг)</t>
  </si>
  <si>
    <t>Собівартість реалізованої продукції (товарів, робіт, послуг)</t>
  </si>
  <si>
    <t>Валовий прибуток/збиток</t>
  </si>
  <si>
    <t>EBITDA</t>
  </si>
  <si>
    <t>x</t>
  </si>
  <si>
    <t>Чистий фінансовий результат</t>
  </si>
  <si>
    <t xml:space="preserve">ІІ. Сплата податків, зборів та інших обов'язкових платежів </t>
  </si>
  <si>
    <t>податок на прибуток підприємств</t>
  </si>
  <si>
    <t>податок на додану вартість, що підлягає сплаті до бюджету за підсумками звітного періоду</t>
  </si>
  <si>
    <t>податок на додану вартість, що підлягає відшкодуванню з бюджету за підсумками звітного періоду</t>
  </si>
  <si>
    <t>відрахування частини чистого прибутку державними унітарними підприємствами та їх об'єднаннями</t>
  </si>
  <si>
    <t>відрахування частини чистого прибутку господарськими товариствами, у статутному капіталі яких більше 50 відсотків акцій (часток) належать державі, на виплату дивідендів на державну частку</t>
  </si>
  <si>
    <t>Усього виплат на користь держави</t>
  </si>
  <si>
    <t>IІІ. Капітальні інвестиції</t>
  </si>
  <si>
    <t>Капітальні інвестиції</t>
  </si>
  <si>
    <t>ІV. Коефіцієнтний аналіз</t>
  </si>
  <si>
    <t>Коефіцієнти рентабельності</t>
  </si>
  <si>
    <t>Коефіцієнт рентабельності діяльності
(чистий фінансовий результат, рядок 1200 / чистий дохід від реалізації продукції (товарів, робіт, послуг), рядок 1000)</t>
  </si>
  <si>
    <t>Коефіцієнт рентабельності операційних витрат
(фінансовий результат від операційної діяльності, рядок 1100 / 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1080)</t>
  </si>
  <si>
    <t>Коефіцієнт зростання операційних витрат
(((операційні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планового/звітного періоду) - 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попереднього планового/звітного періоду)) / (операційні витрати (собівартість реалізованої продукції (товарів, робіт, послуг)+адміністративні витрати+витрати на збут+інші операційні витрати) попереднього планового/звітного періоду, сума рядків 1010, 1030, 1060, 1080) мінус  індекс споживчих цін планового/звітного періоду)</t>
  </si>
  <si>
    <t>Коефіцієнт рентабельності EBITDA
(EBITDA, рядок 1300 / чистий дохід від реалізації продукції (товарів, робіт, послуг), рядок 1000)</t>
  </si>
  <si>
    <t>Коефіцієнт рентабельності власного капіталу
(чистий фінансовий результат, рядок 1200 / власний капітал, рядок 6080)</t>
  </si>
  <si>
    <t>Коефіцієнт рентабельності активів
(чистий фінансовий результат, рядок 1200 / сукупні активи, рядок 6020)</t>
  </si>
  <si>
    <t>Коефіцієнт зростання доходів
(((чистий дохід від реалізації продукції (товарів, робіт, послуг) планового/звітного періоду, рядок 1000 - чистий дохід від реалізації продукції (товарів, робіт, послуг) попереднього планового/звітного періоду, рядок 1000) / чистий дохід від реалізації продукції (товарів, робіт, послуг) попереднього планового/звітного періоду, рядок 1000) мінус індекс споживчих цін планового/звітного періоду)</t>
  </si>
  <si>
    <t>Коефіцієнти платоспроможності</t>
  </si>
  <si>
    <t>Коефіцієнт фінансової стійкості
(власний капітал, рядок 6080 / (довгострокові зобов'язання і забезпечення, рядок 6030 + поточні зобов'язання і забезпечення, рядок 6040))</t>
  </si>
  <si>
    <t>Коефіцієнт покриття EBITDA фінансових витрат
(EBITDA, рядок 1300 / фінансові витрати, рядок 1140)</t>
  </si>
  <si>
    <t>Коефіцієнт відношення боргу до EBITDA
((фінансові зобов'язання (короткострокові кредити банків, рядок 6041 + довгострокові кредити банків, рядок 6031) - (гроші та їх еквіваленти, рядок 6015 + поточні фінансові інвестиції, рядок 6014)) / EBITDA, рядок 1300)</t>
  </si>
  <si>
    <t>Коефіцієнт відношення боргу до власного капіталу
(фінансові зобов'язання (короткострокові кредити банків, рядок 6041 + довгострокові кредити банків, рядок 6031) / власний капітал, рядок 6080)</t>
  </si>
  <si>
    <t>Коефіцієнт відношення боргу до активів
((довгосрокові зобов'язання і забезпечння, рядок 6030 + поточні зобов'язання і забезпечення, рядок 6040) / сукупні активи, рядок 6020)</t>
  </si>
  <si>
    <t>Коефіцієнти ліквідності</t>
  </si>
  <si>
    <t>Коефіцієнт поточної ліквідності
(оборотні активи, рядок 6010 / поточні зобов'язання і забезпечення, рядок 6040)</t>
  </si>
  <si>
    <t>Коефіцієнт швидкої ліквідності
((оборотні активи, рядок 6010 - запаси, рядок 6011) / поточні зобов'язання і забезпечення, рядок 6040)</t>
  </si>
  <si>
    <t>Коефіцієнт абсолютної ліквідності
((гроші та їх еквіваленти, рядок 6015 + поточні фінансові інвестиції, рядок 6014) / поточні зобов'язання і забезпечення, рядок 6040)</t>
  </si>
  <si>
    <t>Період обороту дебіторської заборгованості
(дебіторська заборгованість за продукцію, товари, роботи, послуги, рядок 6012 *365 / чистий дохід від реалізації продукції (товарів, робіт, послуг), рядок 1000)</t>
  </si>
  <si>
    <t>Період обороту кредиторської заборгованості
(поточна кредиторська заборгованість за продукцію, товари, роботи, послуги, рядок 6042 *365 / собівартість реалізованої продукції (товарів, робіт, послуг), рядок 1010)</t>
  </si>
  <si>
    <t>Довідково: індекс споживчих цін грудень до грудня попереднього року, відсотків</t>
  </si>
  <si>
    <t>V. Звіт про фінансовий стан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</si>
  <si>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</si>
  <si>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</si>
  <si>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</si>
  <si>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</si>
  <si>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</si>
  <si>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запаси</t>
  </si>
  <si>
    <t>дебіторська заборгованість за продукцію, товари, роботи, послуги</t>
  </si>
  <si>
    <t>дебіторська заборгованість за розрахунками з бюджетом</t>
  </si>
  <si>
    <t>поточні фінансові інвестиції</t>
  </si>
  <si>
    <t>гроші та їх еквіваленти</t>
  </si>
  <si>
    <t>Усього активи</t>
  </si>
  <si>
    <t>Довгострокові зобов'язання і забезпечення, у тому числі:</t>
  </si>
  <si>
    <t>довгострокові кредити банків</t>
  </si>
  <si>
    <t>Поточні зобов'язання і забезпечення, у тому числі:</t>
  </si>
  <si>
    <t>короткострокові кредити банків</t>
  </si>
  <si>
    <t xml:space="preserve">поточна кредиторська заборгованість за товари, роботи, послуги </t>
  </si>
  <si>
    <t>поточна кредиторська заборгованість за розрахунками з бюджетом</t>
  </si>
  <si>
    <t>Усього зобов'язання і забезпечення, у тому числі:</t>
  </si>
  <si>
    <t>державні гранти і субсидії</t>
  </si>
  <si>
    <t>фінансові запозичення</t>
  </si>
  <si>
    <t>Власний капітал</t>
  </si>
  <si>
    <t>VI. Кредитна політика</t>
  </si>
  <si>
    <t>Заборгованість за кредитами на початок періоду</t>
  </si>
  <si>
    <t>Отримано залучених коштів, усього, у тому числі:</t>
  </si>
  <si>
    <t>7010</t>
  </si>
  <si>
    <t>довгострокові зобов'язання</t>
  </si>
  <si>
    <t>7011</t>
  </si>
  <si>
    <t>короткострокові зобов'язання</t>
  </si>
  <si>
    <t>7012</t>
  </si>
  <si>
    <t>інші фінансові зобов'язання</t>
  </si>
  <si>
    <t>7013</t>
  </si>
  <si>
    <t>Повернено залучених коштів, усього, у тому числі:</t>
  </si>
  <si>
    <t>7020</t>
  </si>
  <si>
    <t>7021</t>
  </si>
  <si>
    <t>7022</t>
  </si>
  <si>
    <t>7023</t>
  </si>
  <si>
    <t>Заборгованість за кредитами на кінець періоду</t>
  </si>
  <si>
    <t>VII. Дані про персонал та витрати на оплату праці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</si>
  <si>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які працюють за цивільно-правовими договорами),</t>
    </r>
    <r>
      <rPr>
        <b/>
        <sz val="14"/>
        <rFont val="Times New Roman"/>
        <family val="1"/>
        <charset val="204"/>
      </rPr>
      <t xml:space="preserve"> у тому числі:</t>
    </r>
  </si>
  <si>
    <t>8000</t>
  </si>
  <si>
    <t>члени наглядової ради</t>
  </si>
  <si>
    <t>8001</t>
  </si>
  <si>
    <t>члени правління</t>
  </si>
  <si>
    <t>8002</t>
  </si>
  <si>
    <t>керівник</t>
  </si>
  <si>
    <t>8003</t>
  </si>
  <si>
    <t>адміністративно-управлінський персонал</t>
  </si>
  <si>
    <t>8004</t>
  </si>
  <si>
    <t>працівники</t>
  </si>
  <si>
    <t>8005</t>
  </si>
  <si>
    <t>Витрати на оплату праці</t>
  </si>
  <si>
    <t>8010</t>
  </si>
  <si>
    <t>8011</t>
  </si>
  <si>
    <t>8012</t>
  </si>
  <si>
    <t>8013</t>
  </si>
  <si>
    <t>8014</t>
  </si>
  <si>
    <t>8015</t>
  </si>
  <si>
    <t>Середньомісячні витрати на оплату праці одного працівника (грн), усього, у тому числі:</t>
  </si>
  <si>
    <t>8020</t>
  </si>
  <si>
    <t>член наглядової ради</t>
  </si>
  <si>
    <t>8021</t>
  </si>
  <si>
    <t>член правління</t>
  </si>
  <si>
    <t>8022</t>
  </si>
  <si>
    <t>8023</t>
  </si>
  <si>
    <t>посадовий оклад</t>
  </si>
  <si>
    <t>8023/1</t>
  </si>
  <si>
    <t>преміювання</t>
  </si>
  <si>
    <t>8023/2</t>
  </si>
  <si>
    <t xml:space="preserve">інші виплати, передбачені законодавством </t>
  </si>
  <si>
    <t>8023/3</t>
  </si>
  <si>
    <t>адміністративно-управлінський працівник</t>
  </si>
  <si>
    <t>8024</t>
  </si>
  <si>
    <t>працівник</t>
  </si>
  <si>
    <t>8025</t>
  </si>
  <si>
    <t>_____________________________</t>
  </si>
  <si>
    <t>(посада)</t>
  </si>
  <si>
    <t>(підпис)</t>
  </si>
  <si>
    <t xml:space="preserve">Власне ім'я ПРІЗВИЩЕ </t>
  </si>
  <si>
    <t>І. Інформація до фінансового плану</t>
  </si>
  <si>
    <t>1. Перелік підприємств, які включені до консолідованого (зведеного) фінансового плану</t>
  </si>
  <si>
    <t>Код за ЄДРПОУ</t>
  </si>
  <si>
    <t>Найменування підприємства</t>
  </si>
  <si>
    <t>Вид діяльності</t>
  </si>
  <si>
    <t>2. Інформація про бізнес підприємства (код рядка 1000 фінансового плану)</t>
  </si>
  <si>
    <t>Найменування видів діяльності за КВЕД</t>
  </si>
  <si>
    <t>Питома вага в загальному обсязі реалізації, %</t>
  </si>
  <si>
    <t>за минулий рік</t>
  </si>
  <si>
    <t>за плановий рік</t>
  </si>
  <si>
    <t>чистий дохід  від реалізації продукції (товарів, робіт, послуг),     тис. грн</t>
  </si>
  <si>
    <t>кількість продукції/             наданих послуг, одиниця виміру</t>
  </si>
  <si>
    <t>ціна одиниці     (вартість  продукції/     наданих послуг), грн</t>
  </si>
  <si>
    <t>Усього</t>
  </si>
  <si>
    <t>3. Формування фінансових результатів</t>
  </si>
  <si>
    <t>Прогноз
на поточний
 рік</t>
  </si>
  <si>
    <t>Плановий рік 
(усього)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</si>
  <si>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</si>
  <si>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</si>
  <si>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</si>
  <si>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</si>
  <si>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</si>
  <si>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</si>
  <si>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Витрати на сировину та основні матеріали</t>
  </si>
  <si>
    <t>(    )</t>
  </si>
  <si>
    <t xml:space="preserve">Витрати на паливо </t>
  </si>
  <si>
    <t>Витрати на електроенергію</t>
  </si>
  <si>
    <t>Відрахування на соціальні заходи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</si>
  <si>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</si>
  <si>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</si>
  <si>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Рентна плата (розшифрувати)</t>
  </si>
  <si>
    <t>Інші витрати (розшифрувати)</t>
  </si>
  <si>
    <t>Валовий прибуток (збиток)</t>
  </si>
  <si>
    <t>Адміністративні витрати, у тому числі:</t>
  </si>
  <si>
    <t>витрати, пов'язані з використанням власних службових автомобілів</t>
  </si>
  <si>
    <t>витрати на оренду 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</si>
  <si>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</si>
  <si>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</si>
  <si>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</si>
  <si>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</si>
  <si>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</si>
  <si>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</si>
  <si>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</si>
  <si>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</si>
  <si>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</si>
  <si>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</si>
  <si>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</si>
  <si>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</si>
  <si>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консультаційні та інформаційні послуги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</si>
  <si>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</si>
  <si>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</si>
  <si>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</si>
  <si>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</si>
  <si>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утримання основних фондів, інших необоротних активів загальногосподарського використання,  у тому числі:</t>
  </si>
  <si>
    <t>витрати на поліпшення основних фондів</t>
  </si>
  <si>
    <t>1050/1</t>
  </si>
  <si>
    <t>інші адміністративні витрати (розшифрувати)</t>
  </si>
  <si>
    <t>Витрати на збут, у тому числі:</t>
  </si>
  <si>
    <t>транспортні витрати</t>
  </si>
  <si>
    <t>витрати на зберігання та упаковку</t>
  </si>
  <si>
    <t>амортизація основних засобів і нематеріальних активів</t>
  </si>
  <si>
    <t>витрати на рекламу</t>
  </si>
  <si>
    <t>інші витрати на збут (розшифрувати)</t>
  </si>
  <si>
    <t>Інші операційні доходи, усього, у тому числі:</t>
  </si>
  <si>
    <t>курсові різниці</t>
  </si>
  <si>
    <t>нетипові операційні доходи (розшифрувати)</t>
  </si>
  <si>
    <t>інші операційні доходи (розшифрувати)</t>
  </si>
  <si>
    <t>Інші операційні витрати, усього, у тому числі:</t>
  </si>
  <si>
    <t>нетипові операційні витрати  (розшифрувати)</t>
  </si>
  <si>
    <t>витрати на благодійну допомогу</t>
  </si>
  <si>
    <t>відрахування до резерву сумнівних боргів</t>
  </si>
  <si>
    <t>відрахування до недержавних пенсійних фондів</t>
  </si>
  <si>
    <t>інші операційні витрати (розшифрувати)</t>
  </si>
  <si>
    <t>Фінансовий результат від операційної діяльності</t>
  </si>
  <si>
    <t>Дохід від участі в капіталі (розшифрувати)</t>
  </si>
  <si>
    <t>Втрати від участі в капіталі (розшифрувати)</t>
  </si>
  <si>
    <t>Інші фінансові доходи (розшифрувати)</t>
  </si>
  <si>
    <t>Фінансові витрати (розшифрувати)</t>
  </si>
  <si>
    <t>Інші доходи, усього, у тому числі:</t>
  </si>
  <si>
    <t>інші доходи (розшифрувати)</t>
  </si>
  <si>
    <t>Інші витрати, усього, у тому числі:</t>
  </si>
  <si>
    <t>інші витрати (розшифрувати)</t>
  </si>
  <si>
    <t>Фінансовий результат до оподаткування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</si>
  <si>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</si>
  <si>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</si>
  <si>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</si>
  <si>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</si>
  <si>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Чистий фінансовий результат, у тому числі:</t>
  </si>
  <si>
    <t xml:space="preserve">прибуток </t>
  </si>
  <si>
    <t>збиток</t>
  </si>
  <si>
    <t>Усього доходів</t>
  </si>
  <si>
    <t>Усього витрат</t>
  </si>
  <si>
    <t>Неконтрольована частка</t>
  </si>
  <si>
    <r>
      <t xml:space="preserve">EBITDA </t>
    </r>
    <r>
      <rPr>
        <sz val="14"/>
        <rFont val="Times New Roman"/>
        <family val="1"/>
        <charset val="204"/>
      </rPr>
      <t>(фінансовий результат від операційної діяльності, рядок 1100 + амортизація, рядок 1430)</t>
    </r>
  </si>
  <si>
    <t>Елементи операційних витрат</t>
  </si>
  <si>
    <t>Матеріальні витрати, у тому числі:</t>
  </si>
  <si>
    <t>витрати на сировину та основні матеріали</t>
  </si>
  <si>
    <t>витрати на паливо та енергію</t>
  </si>
  <si>
    <t>Амортизація</t>
  </si>
  <si>
    <t>Інші операційні витрати</t>
  </si>
  <si>
    <t xml:space="preserve">                                                         (посада)</t>
  </si>
  <si>
    <t>IІ. Розрахунки з бюджетом</t>
  </si>
  <si>
    <t>Факт минулого року</t>
  </si>
  <si>
    <t>План поточного року</t>
  </si>
  <si>
    <t>Розподіл чистого прибутку</t>
  </si>
  <si>
    <t>Залишок нерозподіленого прибутку (непокритого збитку) на початок звітного періоду</t>
  </si>
  <si>
    <t xml:space="preserve">Коригування, зміна облікової політики (розшифрувати)
</t>
  </si>
  <si>
    <t>Скоригований залишок нерозподіленого прибутку (непокритого збитку) на початок звітного періоду, усього, у тому числі:</t>
  </si>
  <si>
    <t>Нараховані до сплати відрахування частини чистого прибутку, усього, у тому числі:</t>
  </si>
  <si>
    <t>державними унітарними підприємствами та їх об'єднаннями до державного бюджету</t>
  </si>
  <si>
    <t>господарськими товариствами, у статутному капіталі яких більше 50 відсотків акцій (часток) належать державі, на виплату дивідендів</t>
  </si>
  <si>
    <t>у тому числі на державну частку</t>
  </si>
  <si>
    <t>2012/1</t>
  </si>
  <si>
    <t>Перенесено з додаткового капіталу</t>
  </si>
  <si>
    <t>Розвиток виробництва</t>
  </si>
  <si>
    <t>у тому числі за основними видами діяльності за КВЕД</t>
  </si>
  <si>
    <t>Резервний фонд</t>
  </si>
  <si>
    <t>Інші цілі (розшифрувати)</t>
  </si>
  <si>
    <t>Залишок нерозподіленого прибутку (непокритого збитку) на кінець звітного періоду</t>
  </si>
  <si>
    <t xml:space="preserve">Сплата податків, зборів та інших обов'язкових платежів </t>
  </si>
  <si>
    <t>Сплата податків та зборів до Державного бюджету України (податкові платежі), усього, у тому числі:</t>
  </si>
  <si>
    <t>акцизний податок</t>
  </si>
  <si>
    <t>рентна плата за транспортування</t>
  </si>
  <si>
    <t>рентна плата за користування надрами</t>
  </si>
  <si>
    <t>податок на доходи фізичних осіб</t>
  </si>
  <si>
    <t>інші податки та збори (розшифрувати)</t>
  </si>
  <si>
    <t>Сплата податків та зборів до місцевих бюджетів (податкові платежі), усього, у тому числі:</t>
  </si>
  <si>
    <t>земельний податок</t>
  </si>
  <si>
    <t>орендна плата</t>
  </si>
  <si>
    <t>Інші податки, збори та платежі на користь держави,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</si>
  <si>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</si>
  <si>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</si>
  <si>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</si>
  <si>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Погашення податкового боргу,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</si>
  <si>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</si>
  <si>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інші (штрафи, пені, неустойки) (розшифрувати)</t>
  </si>
  <si>
    <t xml:space="preserve">                                     (посада)</t>
  </si>
  <si>
    <t xml:space="preserve">                    (підпис)</t>
  </si>
  <si>
    <t>ІІІ. Рух грошових коштів (за прямим методом)</t>
  </si>
  <si>
    <t>Код рядка</t>
  </si>
  <si>
    <t>Плановий рік
(усього)</t>
  </si>
  <si>
    <t>І. Рух коштів у результаті операційної діяльності</t>
  </si>
  <si>
    <t>Надходження грошових коштів від операційної діяльності</t>
  </si>
  <si>
    <t>Виручка від реалізації продукції (товарів, робіт, послуг)</t>
  </si>
  <si>
    <t>Повернення податків і зборів, у тому числі:</t>
  </si>
  <si>
    <t>податку на додану вартість</t>
  </si>
  <si>
    <t xml:space="preserve">Цільове фінансування, у тому числі: </t>
  </si>
  <si>
    <t>бюджетне фінансування</t>
  </si>
  <si>
    <t>Надходження авансів від покупців і замовників</t>
  </si>
  <si>
    <t>Отримання коштів за короткостроковими зобов'язаннями, у тому числі:</t>
  </si>
  <si>
    <t>кредити</t>
  </si>
  <si>
    <t xml:space="preserve">позики </t>
  </si>
  <si>
    <t>облігації</t>
  </si>
  <si>
    <t xml:space="preserve">Інші надходження (розшифрувати) </t>
  </si>
  <si>
    <t>Витрачання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</si>
  <si>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</si>
  <si>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</si>
  <si>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Повернення коштів за короткостроковими зобов'язаннями, у тому числі:</t>
  </si>
  <si>
    <t>Зобов’язання з податків, зборів та інших обов’язкових платежів, у тому числі:</t>
  </si>
  <si>
    <t>податок на додану вартість</t>
  </si>
  <si>
    <t>рентна плата</t>
  </si>
  <si>
    <t xml:space="preserve">інші зобов’язання з податків і зборів, у тому числі:
 </t>
  </si>
  <si>
    <t>3156/1</t>
  </si>
  <si>
    <t>3156/2</t>
  </si>
  <si>
    <t>Повернення коштів до бюджету</t>
  </si>
  <si>
    <t>Інші витрачання (розшифрувати)</t>
  </si>
  <si>
    <t>Чистий рух коштів від операційної діяльності</t>
  </si>
  <si>
    <t>II. Рух коштів у результаті інвестиційної діяльності</t>
  </si>
  <si>
    <t>Надходження грошових коштів від інвестиційної діяльності</t>
  </si>
  <si>
    <t>Надходження від реалізації фінансових інвестицій, у тому числі:</t>
  </si>
  <si>
    <t xml:space="preserve">надходження від продажу акцій та облігацій </t>
  </si>
  <si>
    <t xml:space="preserve">Надходження від реалізації необоротних активів </t>
  </si>
  <si>
    <t>Надходження від отриманих відсотків</t>
  </si>
  <si>
    <t>Надходження дивідендів</t>
  </si>
  <si>
    <t>Надходження від деривативів</t>
  </si>
  <si>
    <t>Витрачання грошових коштів від інвестиційної діяльності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</si>
  <si>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</si>
  <si>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</si>
  <si>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 xml:space="preserve">Витрачання на придбання необоротних активів, у тому числі: </t>
  </si>
  <si>
    <t xml:space="preserve">придбання (створення) основних засобів (розшифрувати) </t>
  </si>
  <si>
    <t xml:space="preserve">капітальне будівництво (розшифрувати) </t>
  </si>
  <si>
    <t xml:space="preserve">придбання (створення) нематеріальних активів (розшифрувати) </t>
  </si>
  <si>
    <t>інші необоротні активи (розшифрувати)</t>
  </si>
  <si>
    <t>Виплати за деривативами</t>
  </si>
  <si>
    <t>Інші платежі (розшифрувати)</t>
  </si>
  <si>
    <t>Чистий рух коштів від інвестиційної діяльності </t>
  </si>
  <si>
    <t>III. Рух коштів у результаті фінансової діяльності</t>
  </si>
  <si>
    <t xml:space="preserve">Надходження грошових коштів від фінансової діяльності  </t>
  </si>
  <si>
    <t>Надходження від власного капіталу</t>
  </si>
  <si>
    <t>Отримання коштів за довгостроковими зобов'язаннями, у тому числі:</t>
  </si>
  <si>
    <t>Витрачання грошових коштів від фінансової діяльності</t>
  </si>
  <si>
    <t>Витрачання на викуп власних акцій</t>
  </si>
  <si>
    <t>Повернення коштів за довгостроковими зобов'язаннями, у тому числі:</t>
  </si>
  <si>
    <t>Сплата дивідендів</t>
  </si>
  <si>
    <t>Витрачення на сплату відсотків</t>
  </si>
  <si>
    <t>Витрачення на сплату заборгованості з фінансової оренди</t>
  </si>
  <si>
    <t>Чистий рух коштів від фінансової діяльності </t>
  </si>
  <si>
    <t>Чистий рух грошових коштів за звітний період</t>
  </si>
  <si>
    <t>Залишок коштів на початок періоду</t>
  </si>
  <si>
    <t xml:space="preserve">Вплив зміни валютних курсів на залишок коштів </t>
  </si>
  <si>
    <t>Залишок коштів на кінець періоду</t>
  </si>
  <si>
    <t xml:space="preserve">IV. Капітальні інвестиції </t>
  </si>
  <si>
    <t>тис. грн (без ПДВ)</t>
  </si>
  <si>
    <t>Плановий
рік
(усього)</t>
  </si>
  <si>
    <t>Капітальні інвестиції, усього,
у тому числі:</t>
  </si>
  <si>
    <t>капітальне будівництво</t>
  </si>
  <si>
    <t>4010</t>
  </si>
  <si>
    <t>придбання (виготовлення) основних засобів</t>
  </si>
  <si>
    <t>придбання (виготовлення) інших необоротних матеріальних активів</t>
  </si>
  <si>
    <t xml:space="preserve">придбання (створення) нематеріальних активів </t>
  </si>
  <si>
    <t>модернізація, модифікація (добудова, дообладнання, реконструкція)
основних засобів</t>
  </si>
  <si>
    <t>капітальний ремонт</t>
  </si>
  <si>
    <t xml:space="preserve">          (підпис)</t>
  </si>
  <si>
    <t xml:space="preserve">      V. Інформація щодо отримання та повернення залучених коштів</t>
  </si>
  <si>
    <t>Зобов'язання</t>
  </si>
  <si>
    <t>Заборгованість за кредитами на початок ______ року</t>
  </si>
  <si>
    <t>План
із залучення коштів</t>
  </si>
  <si>
    <t>План з повернення коштів</t>
  </si>
  <si>
    <t>Заборгованість за кредитами на кінець
 ______ року</t>
  </si>
  <si>
    <t>у тому числі:</t>
  </si>
  <si>
    <t>сума основного боргу</t>
  </si>
  <si>
    <t>відсотки, нараховані протягом року</t>
  </si>
  <si>
    <t>відсотки сплачені</t>
  </si>
  <si>
    <t>курсові різниці (сума основного боргу)
(+/-)</t>
  </si>
  <si>
    <t>курсові різниці (відсотки)
(+/-)</t>
  </si>
  <si>
    <t>відсотки нараховані</t>
  </si>
  <si>
    <t>Довгострокові зобов'язання, усього,
у тому числі:</t>
  </si>
  <si>
    <t>Короткострокові зобов'язання, усього,
у тому числі:</t>
  </si>
  <si>
    <t>Інші фінансові зобов'язання, усього,
у тому числі:</t>
  </si>
  <si>
    <t>VІ. Джерела капітальних інвестицій</t>
  </si>
  <si>
    <t>№ з/п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</si>
  <si>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</si>
  <si>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</si>
  <si>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</si>
  <si>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</si>
  <si>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(розшифрувати)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</si>
  <si>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</si>
  <si>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</si>
  <si>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</si>
  <si>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</si>
  <si>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</si>
  <si>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придбання (виготовлення) основних засобів  (розшифрувати)</t>
  </si>
  <si>
    <t xml:space="preserve">придбання (виготовлення) інших необоротних матеріальних активів </t>
  </si>
  <si>
    <t>придбання (створення) нематеріальних активів (розшифрувати про ліцензійне програмне забезпечення)</t>
  </si>
  <si>
    <t>модернізація, модифікація (добудова, дообладнання, реконструкція) (розшифрувати)</t>
  </si>
  <si>
    <t>Відсоток</t>
  </si>
  <si>
    <t>VІІ. Капітальне будівництво (рядок 4010 таблиці IV)</t>
  </si>
  <si>
    <t xml:space="preserve">Найменування об’єкта </t>
  </si>
  <si>
    <t>Рік початку                і закінчення будівництва</t>
  </si>
  <si>
    <t>Загальна кошторисна вартість</t>
  </si>
  <si>
    <t>Первісна балансова вартість введених потужностей на початок планового року</t>
  </si>
  <si>
    <t>Незавершене будівництво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</si>
  <si>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</si>
  <si>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суб'єкт управління, яким затверджено, та відповідний документ)</t>
  </si>
  <si>
    <t>Документ, яким затверджений титул будови,
із зазначенням суб'єкта управління, який його погодив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</si>
  <si>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</si>
  <si>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</si>
  <si>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</si>
  <si>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</si>
  <si>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</si>
  <si>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</si>
  <si>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>________________________________________________</t>
  </si>
  <si>
    <t xml:space="preserve">  (підпис)       </t>
  </si>
  <si>
    <t>на 2026 рік</t>
  </si>
  <si>
    <t xml:space="preserve">Комунальне підприємство </t>
  </si>
  <si>
    <t>Комунальне підприємство "Чернігівбудінвест" Чернігівської міської ради</t>
  </si>
  <si>
    <t>Будівництво житлових і нежитлових будівель</t>
  </si>
  <si>
    <t>тис. грн.</t>
  </si>
  <si>
    <t>м.Чернігів, проспект Миру, 263</t>
  </si>
  <si>
    <t>(0462) 623-736</t>
  </si>
  <si>
    <t>СЕРДЮК Олександр</t>
  </si>
  <si>
    <t>+</t>
  </si>
  <si>
    <t>41.20 Будівництво житлових і нежитлових будівель</t>
  </si>
  <si>
    <t>Фактичний показник за 2024 минулий рік</t>
  </si>
  <si>
    <t>Плановий 2026  рік</t>
  </si>
  <si>
    <t>Плановий показник поточного2025 року</t>
  </si>
  <si>
    <t>Фактичний показник поточного року за останній звітний період 2025 рік</t>
  </si>
  <si>
    <t>перерахування профспілці</t>
  </si>
  <si>
    <t>оплата за договорами</t>
  </si>
  <si>
    <t>інші витрати</t>
  </si>
  <si>
    <t>Інші фонди (розшифрувати) фонд споживання</t>
  </si>
  <si>
    <t>інші податки та збори (розшифрувати) ВЗ</t>
  </si>
  <si>
    <t>інші надходження (розшифрувати) фонд відбудови згідно договору</t>
  </si>
  <si>
    <t>ЄСВ</t>
  </si>
  <si>
    <t>Визнані штрафи, пені, неустойки</t>
  </si>
  <si>
    <t>-</t>
  </si>
  <si>
    <t>Штрафні санкції</t>
  </si>
  <si>
    <t>інші платежі (розшифрувати) земля, ВЗ</t>
  </si>
  <si>
    <t>Інші витрати</t>
  </si>
  <si>
    <t>Послуги банку, держмито</t>
  </si>
  <si>
    <t xml:space="preserve">керівник*, усього, у тому числі: </t>
  </si>
  <si>
    <t>Олександр СЕРДЮК</t>
  </si>
  <si>
    <t xml:space="preserve">              Олександр СЕРДЮК</t>
  </si>
  <si>
    <r>
      <rPr>
        <sz val="14"/>
        <rFont val="Times New Roman"/>
        <family val="1"/>
        <charset val="204"/>
      </rPr>
      <t xml:space="preserve">  </t>
    </r>
    <r>
      <rPr>
        <u/>
        <sz val="14"/>
        <rFont val="Times New Roman"/>
        <family val="1"/>
        <charset val="204"/>
      </rPr>
      <t xml:space="preserve">                                  В.о. директора</t>
    </r>
  </si>
  <si>
    <r>
      <t xml:space="preserve">                         </t>
    </r>
    <r>
      <rPr>
        <u/>
        <sz val="16"/>
        <rFont val="Times New Roman"/>
        <family val="1"/>
        <charset val="204"/>
      </rPr>
      <t>В.о.директора</t>
    </r>
  </si>
  <si>
    <r>
      <t xml:space="preserve">                 </t>
    </r>
    <r>
      <rPr>
        <b/>
        <u/>
        <sz val="16"/>
        <rFont val="Times New Roman"/>
        <family val="1"/>
        <charset val="204"/>
      </rPr>
      <t xml:space="preserve"> </t>
    </r>
    <r>
      <rPr>
        <u/>
        <sz val="16"/>
        <rFont val="Times New Roman"/>
        <family val="1"/>
        <charset val="204"/>
      </rPr>
      <t>В.о. директора</t>
    </r>
  </si>
  <si>
    <r>
      <rPr>
        <sz val="16"/>
        <rFont val="Times New Roman"/>
        <family val="1"/>
        <charset val="204"/>
      </rPr>
      <t xml:space="preserve">                                          </t>
    </r>
    <r>
      <rPr>
        <u/>
        <sz val="16"/>
        <rFont val="Times New Roman"/>
        <family val="1"/>
        <charset val="204"/>
      </rPr>
      <t xml:space="preserve"> В.о. директора</t>
    </r>
  </si>
  <si>
    <t>Чернігівської міської ради</t>
  </si>
  <si>
    <t xml:space="preserve">Рішення виконавчого комітету </t>
  </si>
  <si>
    <t xml:space="preserve">_______________ 2026 року </t>
  </si>
  <si>
    <t>№_____</t>
  </si>
  <si>
    <r>
      <t xml:space="preserve">         В</t>
    </r>
    <r>
      <rPr>
        <u/>
        <sz val="16"/>
        <rFont val="Times New Roman"/>
        <family val="1"/>
        <charset val="204"/>
      </rPr>
      <t>.о. директора</t>
    </r>
  </si>
  <si>
    <r>
      <t xml:space="preserve">                    В</t>
    </r>
    <r>
      <rPr>
        <u/>
        <sz val="16"/>
        <rFont val="Times New Roman"/>
        <family val="1"/>
        <charset val="204"/>
      </rPr>
      <t>.о. директора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</si>
</sst>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164" formatCode="_-* #,##0.00\ _₴_-;\-* #,##0.00\ _₴_-;_-* &quot;-&quot;??\ _₴_-;_-@_-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₴_-;\-* #,##0.00_₴_-;_-* &quot;-&quot;??_₴_-;_-@_-"/>
    <numFmt numFmtId="169" formatCode="#,##0&quot;р.&quot;;[Red]\-#,##0&quot;р.&quot;"/>
    <numFmt numFmtId="170" formatCode="#,##0.00&quot;р.&quot;;\-#,##0.00&quot;р.&quot;"/>
    <numFmt numFmtId="171" formatCode="_-* #,##0.00_р_._-;\-* #,##0.00_р_._-;_-* &quot;-&quot;??_р_._-;_-@_-"/>
    <numFmt numFmtId="172" formatCode="_-* #,##0.00\ _г_р_н_._-;\-* #,##0.00\ _г_р_н_._-;_-* &quot;-&quot;??\ _г_р_н_._-;_-@_-"/>
    <numFmt numFmtId="173" formatCode="0.0"/>
    <numFmt numFmtId="174" formatCode="#,##0.0"/>
    <numFmt numFmtId="175" formatCode="###\ ##0.000"/>
    <numFmt numFmtId="176" formatCode="#,##0.0_ ;[Red]\-#,##0.0\ "/>
    <numFmt numFmtId="177" formatCode="0.0;\(0.0\);\ ;\-"/>
    <numFmt numFmtId="178" formatCode="_(* #,##0.0_);_(* \(#,##0.0\);_(* &quot;-&quot;??_);_(@_)"/>
    <numFmt numFmtId="179" formatCode="_(* #,##0_);_(* \(#,##0\);_(* &quot;-&quot;??_);_(@_)"/>
    <numFmt numFmtId="180" formatCode="#,##0;\(#,##0\)"/>
    <numFmt numFmtId="181" formatCode="_(* #,##0.0_);_(* \(#,##0.0\);_(* &quot;-&quot;_);_(@_)"/>
    <numFmt numFmtId="182" formatCode="_(* #,##0.0000_);_(* \(#,##0.0000\);_(* &quot;-&quot;_);_(@_)"/>
    <numFmt numFmtId="183" formatCode="_-* #,##0.0\ _₴_-;\-* #,##0.0\ _₴_-;_-* &quot;-&quot;?\ _₴_-;_-@_-"/>
    <numFmt numFmtId="184" formatCode="_(* #,##0.00_);_(* \(#,##0.00\);_(* &quot;-&quot;_);_(@_)"/>
  </numFmts>
  <fonts count="87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0"/>
      <name val="Arial Cyr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20"/>
      <color indexed="8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5"/>
      <name val="Times New Roman"/>
      <family val="1"/>
      <charset val="204"/>
    </font>
    <font>
      <u/>
      <sz val="14"/>
      <name val="Times New Roman"/>
      <family val="1"/>
      <charset val="204"/>
    </font>
    <font>
      <sz val="16"/>
      <name val="Times New Roman"/>
      <family val="1"/>
      <charset val="204"/>
    </font>
    <font>
      <u/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name val="Arial Cyr"/>
      <charset val="204"/>
    </font>
    <font>
      <sz val="18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52"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9" fillId="2" borderId="0" applyNumberFormat="0" applyBorder="0" applyAlignment="0" applyProtection="0"/>
    <xf numFmtId="0" fontId="1" fillId="2" borderId="0" applyNumberFormat="0" applyBorder="0" applyAlignment="0" applyProtection="0"/>
    <xf numFmtId="0" fontId="29" fillId="3" borderId="0" applyNumberFormat="0" applyBorder="0" applyAlignment="0" applyProtection="0"/>
    <xf numFmtId="0" fontId="1" fillId="3" borderId="0" applyNumberFormat="0" applyBorder="0" applyAlignment="0" applyProtection="0"/>
    <xf numFmtId="0" fontId="29" fillId="4" borderId="0" applyNumberFormat="0" applyBorder="0" applyAlignment="0" applyProtection="0"/>
    <xf numFmtId="0" fontId="1" fillId="4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6" borderId="0" applyNumberFormat="0" applyBorder="0" applyAlignment="0" applyProtection="0"/>
    <xf numFmtId="0" fontId="1" fillId="6" borderId="0" applyNumberFormat="0" applyBorder="0" applyAlignment="0" applyProtection="0"/>
    <xf numFmtId="0" fontId="29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9" borderId="0" applyNumberFormat="0" applyBorder="0" applyAlignment="0" applyProtection="0"/>
    <xf numFmtId="0" fontId="1" fillId="9" borderId="0" applyNumberFormat="0" applyBorder="0" applyAlignment="0" applyProtection="0"/>
    <xf numFmtId="0" fontId="29" fillId="10" borderId="0" applyNumberFormat="0" applyBorder="0" applyAlignment="0" applyProtection="0"/>
    <xf numFmtId="0" fontId="1" fillId="10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30" fillId="12" borderId="0" applyNumberFormat="0" applyBorder="0" applyAlignment="0" applyProtection="0"/>
    <xf numFmtId="0" fontId="12" fillId="12" borderId="0" applyNumberFormat="0" applyBorder="0" applyAlignment="0" applyProtection="0"/>
    <xf numFmtId="0" fontId="30" fillId="9" borderId="0" applyNumberFormat="0" applyBorder="0" applyAlignment="0" applyProtection="0"/>
    <xf numFmtId="0" fontId="12" fillId="9" borderId="0" applyNumberFormat="0" applyBorder="0" applyAlignment="0" applyProtection="0"/>
    <xf numFmtId="0" fontId="30" fillId="10" borderId="0" applyNumberFormat="0" applyBorder="0" applyAlignment="0" applyProtection="0"/>
    <xf numFmtId="0" fontId="12" fillId="10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3" fillId="3" borderId="0" applyNumberFormat="0" applyBorder="0" applyAlignment="0" applyProtection="0"/>
    <xf numFmtId="0" fontId="15" fillId="20" borderId="1" applyNumberFormat="0" applyAlignment="0" applyProtection="0"/>
    <xf numFmtId="0" fontId="20" fillId="21" borderId="2" applyNumberFormat="0" applyAlignment="0" applyProtection="0"/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0" fontId="24" fillId="0" borderId="0" applyNumberFormat="0" applyFill="0" applyBorder="0" applyAlignment="0" applyProtection="0"/>
    <xf numFmtId="175" fontId="32" fillId="0" borderId="0" applyAlignment="0">
      <alignment wrapText="1"/>
    </xf>
    <xf numFmtId="0" fontId="27" fillId="4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34" fillId="22" borderId="7">
      <alignment horizontal="left" vertical="center"/>
      <protection locked="0"/>
    </xf>
    <xf numFmtId="49" fontId="34" fillId="22" borderId="7">
      <alignment horizontal="left" vertical="center"/>
    </xf>
    <xf numFmtId="4" fontId="34" fillId="22" borderId="7">
      <alignment horizontal="right" vertical="center"/>
      <protection locked="0"/>
    </xf>
    <xf numFmtId="4" fontId="34" fillId="22" borderId="7">
      <alignment horizontal="right" vertical="center"/>
    </xf>
    <xf numFmtId="4" fontId="35" fillId="22" borderId="7">
      <alignment horizontal="right" vertical="center"/>
      <protection locked="0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" fontId="36" fillId="22" borderId="3">
      <alignment horizontal="right" vertical="center"/>
      <protection locked="0"/>
    </xf>
    <xf numFmtId="4" fontId="36" fillId="22" borderId="3">
      <alignment horizontal="right" vertical="center"/>
    </xf>
    <xf numFmtId="4" fontId="38" fillId="22" borderId="3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1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1" fillId="22" borderId="3">
      <alignment horizontal="right" vertical="center"/>
    </xf>
    <xf numFmtId="4" fontId="35" fillId="22" borderId="3">
      <alignment horizontal="right" vertical="center"/>
      <protection locked="0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" fontId="39" fillId="22" borderId="3">
      <alignment horizontal="right" vertical="center"/>
      <protection locked="0"/>
    </xf>
    <xf numFmtId="4" fontId="39" fillId="22" borderId="3">
      <alignment horizontal="right" vertical="center"/>
    </xf>
    <xf numFmtId="4" fontId="41" fillId="22" borderId="3">
      <alignment horizontal="right" vertical="center"/>
      <protection locked="0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" fontId="42" fillId="0" borderId="3">
      <alignment horizontal="right" vertical="center"/>
      <protection locked="0"/>
    </xf>
    <xf numFmtId="4" fontId="42" fillId="0" borderId="3">
      <alignment horizontal="right" vertical="center"/>
    </xf>
    <xf numFmtId="4" fontId="43" fillId="0" borderId="3">
      <alignment horizontal="right" vertical="center"/>
      <protection locked="0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" fontId="44" fillId="0" borderId="3">
      <alignment horizontal="right" vertical="center"/>
      <protection locked="0"/>
    </xf>
    <xf numFmtId="4" fontId="44" fillId="0" borderId="3">
      <alignment horizontal="right" vertical="center"/>
    </xf>
    <xf numFmtId="49" fontId="42" fillId="0" borderId="3">
      <alignment horizontal="left" vertical="center"/>
      <protection locked="0"/>
    </xf>
    <xf numFmtId="49" fontId="43" fillId="0" borderId="3">
      <alignment horizontal="left" vertical="center"/>
      <protection locked="0"/>
    </xf>
    <xf numFmtId="4" fontId="42" fillId="0" borderId="3">
      <alignment horizontal="right" vertical="center"/>
      <protection locked="0"/>
    </xf>
    <xf numFmtId="0" fontId="25" fillId="0" borderId="8" applyNumberFormat="0" applyFill="0" applyAlignment="0" applyProtection="0"/>
    <xf numFmtId="0" fontId="22" fillId="23" borderId="0" applyNumberFormat="0" applyBorder="0" applyAlignment="0" applyProtection="0"/>
    <xf numFmtId="0" fontId="10" fillId="0" borderId="0"/>
    <xf numFmtId="0" fontId="10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6" fillId="26" borderId="3">
      <alignment horizontal="right" vertical="center"/>
      <protection locked="0"/>
    </xf>
    <xf numFmtId="4" fontId="46" fillId="27" borderId="3">
      <alignment horizontal="right" vertical="center"/>
      <protection locked="0"/>
    </xf>
    <xf numFmtId="4" fontId="46" fillId="28" borderId="3">
      <alignment horizontal="right" vertical="center"/>
      <protection locked="0"/>
    </xf>
    <xf numFmtId="0" fontId="14" fillId="20" borderId="10" applyNumberFormat="0" applyAlignment="0" applyProtection="0"/>
    <xf numFmtId="49" fontId="31" fillId="0" borderId="3">
      <alignment horizontal="left" vertical="center" wrapText="1"/>
      <protection locked="0"/>
    </xf>
    <xf numFmtId="49" fontId="31" fillId="0" borderId="3">
      <alignment horizontal="left" vertical="center" wrapText="1"/>
      <protection locked="0"/>
    </xf>
    <xf numFmtId="0" fontId="21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30" fillId="16" borderId="0" applyNumberFormat="0" applyBorder="0" applyAlignment="0" applyProtection="0"/>
    <xf numFmtId="0" fontId="12" fillId="16" borderId="0" applyNumberFormat="0" applyBorder="0" applyAlignment="0" applyProtection="0"/>
    <xf numFmtId="0" fontId="30" fillId="17" borderId="0" applyNumberFormat="0" applyBorder="0" applyAlignment="0" applyProtection="0"/>
    <xf numFmtId="0" fontId="12" fillId="17" borderId="0" applyNumberFormat="0" applyBorder="0" applyAlignment="0" applyProtection="0"/>
    <xf numFmtId="0" fontId="30" fillId="18" borderId="0" applyNumberFormat="0" applyBorder="0" applyAlignment="0" applyProtection="0"/>
    <xf numFmtId="0" fontId="12" fillId="18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9" borderId="0" applyNumberFormat="0" applyBorder="0" applyAlignment="0" applyProtection="0"/>
    <xf numFmtId="0" fontId="12" fillId="19" borderId="0" applyNumberFormat="0" applyBorder="0" applyAlignment="0" applyProtection="0"/>
    <xf numFmtId="0" fontId="47" fillId="7" borderId="1" applyNumberFormat="0" applyAlignment="0" applyProtection="0"/>
    <xf numFmtId="0" fontId="13" fillId="7" borderId="1" applyNumberFormat="0" applyAlignment="0" applyProtection="0"/>
    <xf numFmtId="0" fontId="48" fillId="20" borderId="10" applyNumberFormat="0" applyAlignment="0" applyProtection="0"/>
    <xf numFmtId="0" fontId="14" fillId="20" borderId="10" applyNumberFormat="0" applyAlignment="0" applyProtection="0"/>
    <xf numFmtId="0" fontId="49" fillId="20" borderId="1" applyNumberFormat="0" applyAlignment="0" applyProtection="0"/>
    <xf numFmtId="0" fontId="15" fillId="20" borderId="1" applyNumberFormat="0" applyAlignment="0" applyProtection="0"/>
    <xf numFmtId="166" fontId="10" fillId="0" borderId="0" applyFont="0" applyFill="0" applyBorder="0" applyAlignment="0" applyProtection="0"/>
    <xf numFmtId="0" fontId="50" fillId="0" borderId="4" applyNumberFormat="0" applyFill="0" applyAlignment="0" applyProtection="0"/>
    <xf numFmtId="0" fontId="16" fillId="0" borderId="4" applyNumberFormat="0" applyFill="0" applyAlignment="0" applyProtection="0"/>
    <xf numFmtId="0" fontId="51" fillId="0" borderId="5" applyNumberFormat="0" applyFill="0" applyAlignment="0" applyProtection="0"/>
    <xf numFmtId="0" fontId="17" fillId="0" borderId="5" applyNumberFormat="0" applyFill="0" applyAlignment="0" applyProtection="0"/>
    <xf numFmtId="0" fontId="52" fillId="0" borderId="6" applyNumberFormat="0" applyFill="0" applyAlignment="0" applyProtection="0"/>
    <xf numFmtId="0" fontId="18" fillId="0" borderId="6" applyNumberFormat="0" applyFill="0" applyAlignment="0" applyProtection="0"/>
    <xf numFmtId="0" fontId="5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3" fillId="0" borderId="11" applyNumberFormat="0" applyFill="0" applyAlignment="0" applyProtection="0"/>
    <xf numFmtId="0" fontId="19" fillId="0" borderId="11" applyNumberFormat="0" applyFill="0" applyAlignment="0" applyProtection="0"/>
    <xf numFmtId="0" fontId="54" fillId="21" borderId="2" applyNumberFormat="0" applyAlignment="0" applyProtection="0"/>
    <xf numFmtId="0" fontId="20" fillId="21" borderId="2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5" fillId="23" borderId="0" applyNumberFormat="0" applyBorder="0" applyAlignment="0" applyProtection="0"/>
    <xf numFmtId="0" fontId="22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8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10" fillId="0" borderId="0"/>
    <xf numFmtId="0" fontId="2" fillId="0" borderId="0"/>
    <xf numFmtId="0" fontId="10" fillId="0" borderId="0"/>
    <xf numFmtId="0" fontId="10" fillId="0" borderId="0" applyNumberFormat="0" applyFont="0" applyFill="0" applyBorder="0" applyAlignment="0" applyProtection="0">
      <alignment vertical="top"/>
    </xf>
    <xf numFmtId="0" fontId="10" fillId="0" borderId="0" applyNumberFormat="0" applyFont="0" applyFill="0" applyBorder="0" applyAlignment="0" applyProtection="0">
      <alignment vertical="top"/>
    </xf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56" fillId="3" borderId="0" applyNumberFormat="0" applyBorder="0" applyAlignment="0" applyProtection="0"/>
    <xf numFmtId="0" fontId="23" fillId="3" borderId="0" applyNumberFormat="0" applyBorder="0" applyAlignment="0" applyProtection="0"/>
    <xf numFmtId="0" fontId="5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8" fillId="25" borderId="9" applyNumberFormat="0" applyFont="0" applyAlignment="0" applyProtection="0"/>
    <xf numFmtId="0" fontId="10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9" fillId="0" borderId="8" applyNumberFormat="0" applyFill="0" applyAlignment="0" applyProtection="0"/>
    <xf numFmtId="0" fontId="25" fillId="0" borderId="8" applyNumberFormat="0" applyFill="0" applyAlignment="0" applyProtection="0"/>
    <xf numFmtId="0" fontId="28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5" fontId="62" fillId="0" borderId="0" applyFont="0" applyFill="0" applyBorder="0" applyAlignment="0" applyProtection="0"/>
    <xf numFmtId="167" fontId="6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63" fillId="4" borderId="0" applyNumberFormat="0" applyBorder="0" applyAlignment="0" applyProtection="0"/>
    <xf numFmtId="0" fontId="27" fillId="4" borderId="0" applyNumberFormat="0" applyBorder="0" applyAlignment="0" applyProtection="0"/>
    <xf numFmtId="177" fontId="64" fillId="22" borderId="12" applyFill="0" applyBorder="0">
      <alignment horizontal="center" vertical="center" wrapText="1"/>
      <protection locked="0"/>
    </xf>
    <xf numFmtId="175" fontId="65" fillId="0" borderId="0">
      <alignment wrapText="1"/>
    </xf>
    <xf numFmtId="175" fontId="32" fillId="0" borderId="0">
      <alignment wrapText="1"/>
    </xf>
    <xf numFmtId="164" fontId="2" fillId="0" borderId="0" applyFont="0" applyFill="0" applyBorder="0" applyAlignment="0" applyProtection="0"/>
  </cellStyleXfs>
  <cellXfs count="387">
    <xf numFmtId="0" fontId="0" fillId="0" borderId="0" xfId="0"/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quotePrefix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quotePrefix="1" applyFont="1" applyFill="1" applyBorder="1" applyAlignment="1">
      <alignment horizontal="center" vertical="center"/>
    </xf>
    <xf numFmtId="174" fontId="5" fillId="0" borderId="3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4" fillId="0" borderId="3" xfId="0" applyFont="1" applyFill="1" applyBorder="1" applyAlignment="1">
      <alignment vertical="center" wrapText="1"/>
    </xf>
    <xf numFmtId="0" fontId="5" fillId="0" borderId="3" xfId="243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3" xfId="243" applyFont="1" applyFill="1" applyBorder="1" applyAlignment="1">
      <alignment horizontal="center" vertical="center"/>
    </xf>
    <xf numFmtId="17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/>
      <protection locked="0"/>
    </xf>
    <xf numFmtId="174" fontId="4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180" applyFont="1" applyFill="1" applyBorder="1" applyAlignment="1">
      <alignment vertical="center" wrapText="1"/>
      <protection locked="0"/>
    </xf>
    <xf numFmtId="0" fontId="4" fillId="0" borderId="3" xfId="180" applyFont="1" applyFill="1" applyBorder="1" applyAlignment="1">
      <alignment vertical="center" wrapText="1"/>
      <protection locked="0"/>
    </xf>
    <xf numFmtId="0" fontId="4" fillId="0" borderId="3" xfId="0" applyFont="1" applyFill="1" applyBorder="1" applyAlignment="1" applyProtection="1">
      <alignment vertical="center" wrapText="1"/>
      <protection locked="0"/>
    </xf>
    <xf numFmtId="0" fontId="8" fillId="0" borderId="13" xfId="0" applyNumberFormat="1" applyFont="1" applyFill="1" applyBorder="1" applyAlignment="1">
      <alignment horizontal="center" vertical="center" wrapText="1"/>
    </xf>
    <xf numFmtId="165" fontId="5" fillId="0" borderId="3" xfId="0" applyNumberFormat="1" applyFont="1" applyFill="1" applyBorder="1" applyAlignment="1">
      <alignment horizontal="center" vertical="center" wrapText="1"/>
    </xf>
    <xf numFmtId="179" fontId="5" fillId="0" borderId="3" xfId="0" applyNumberFormat="1" applyFont="1" applyFill="1" applyBorder="1" applyAlignment="1">
      <alignment horizontal="center" vertical="center" wrapText="1"/>
    </xf>
    <xf numFmtId="179" fontId="4" fillId="0" borderId="3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165" fontId="5" fillId="29" borderId="3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49" fontId="5" fillId="0" borderId="3" xfId="0" applyNumberFormat="1" applyFont="1" applyFill="1" applyBorder="1" applyAlignment="1">
      <alignment horizontal="center" vertical="center"/>
    </xf>
    <xf numFmtId="0" fontId="4" fillId="0" borderId="3" xfId="243" applyFont="1" applyFill="1" applyBorder="1" applyAlignment="1">
      <alignment horizontal="center" vertical="center"/>
    </xf>
    <xf numFmtId="174" fontId="4" fillId="0" borderId="3" xfId="0" applyNumberFormat="1" applyFont="1" applyFill="1" applyBorder="1" applyAlignment="1">
      <alignment horizontal="center" vertical="center" wrapText="1"/>
    </xf>
    <xf numFmtId="165" fontId="4" fillId="0" borderId="3" xfId="0" applyNumberFormat="1" applyFont="1" applyFill="1" applyBorder="1" applyAlignment="1">
      <alignment horizontal="center" vertical="center" wrapText="1"/>
    </xf>
    <xf numFmtId="165" fontId="4" fillId="27" borderId="3" xfId="0" applyNumberFormat="1" applyFont="1" applyFill="1" applyBorder="1" applyAlignment="1">
      <alignment horizontal="center" vertical="center" wrapText="1"/>
    </xf>
    <xf numFmtId="165" fontId="5" fillId="27" borderId="3" xfId="0" applyNumberFormat="1" applyFont="1" applyFill="1" applyBorder="1" applyAlignment="1">
      <alignment horizontal="center" vertical="center" wrapText="1"/>
    </xf>
    <xf numFmtId="165" fontId="4" fillId="29" borderId="3" xfId="0" applyNumberFormat="1" applyFont="1" applyFill="1" applyBorder="1" applyAlignment="1">
      <alignment horizontal="center" vertical="center" wrapText="1"/>
    </xf>
    <xf numFmtId="165" fontId="5" fillId="30" borderId="3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vertical="center"/>
    </xf>
    <xf numFmtId="0" fontId="69" fillId="0" borderId="0" xfId="0" applyFont="1" applyFill="1" applyBorder="1" applyAlignment="1">
      <alignment horizontal="right" vertical="center"/>
    </xf>
    <xf numFmtId="0" fontId="69" fillId="0" borderId="0" xfId="0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0" fontId="5" fillId="0" borderId="3" xfId="180" applyFont="1" applyFill="1" applyBorder="1" applyAlignment="1">
      <alignment horizontal="center" vertical="center" wrapText="1"/>
      <protection locked="0"/>
    </xf>
    <xf numFmtId="0" fontId="4" fillId="30" borderId="3" xfId="0" applyFont="1" applyFill="1" applyBorder="1" applyAlignment="1">
      <alignment horizontal="center" vertical="center"/>
    </xf>
    <xf numFmtId="165" fontId="4" fillId="30" borderId="3" xfId="0" applyNumberFormat="1" applyFont="1" applyFill="1" applyBorder="1" applyAlignment="1">
      <alignment horizontal="center" vertical="center" wrapText="1"/>
    </xf>
    <xf numFmtId="0" fontId="4" fillId="30" borderId="3" xfId="243" applyFont="1" applyFill="1" applyBorder="1" applyAlignment="1">
      <alignment horizontal="left" vertical="center" wrapText="1"/>
    </xf>
    <xf numFmtId="0" fontId="5" fillId="30" borderId="3" xfId="0" applyFont="1" applyFill="1" applyBorder="1" applyAlignment="1">
      <alignment horizontal="left" vertical="center" wrapText="1"/>
    </xf>
    <xf numFmtId="0" fontId="5" fillId="30" borderId="3" xfId="243" applyFont="1" applyFill="1" applyBorder="1" applyAlignment="1">
      <alignment horizontal="left" vertical="center" wrapText="1"/>
    </xf>
    <xf numFmtId="0" fontId="5" fillId="0" borderId="0" xfId="243" applyFont="1" applyFill="1" applyBorder="1" applyAlignment="1">
      <alignment horizontal="center" vertical="center"/>
    </xf>
    <xf numFmtId="0" fontId="5" fillId="0" borderId="0" xfId="243" applyFont="1" applyFill="1" applyBorder="1" applyAlignment="1">
      <alignment horizontal="left" vertical="center" wrapText="1"/>
    </xf>
    <xf numFmtId="174" fontId="5" fillId="0" borderId="0" xfId="243" applyNumberFormat="1" applyFont="1" applyFill="1" applyBorder="1" applyAlignment="1">
      <alignment horizontal="center" vertical="center" wrapText="1"/>
    </xf>
    <xf numFmtId="174" fontId="5" fillId="0" borderId="0" xfId="243" applyNumberFormat="1" applyFont="1" applyFill="1" applyBorder="1" applyAlignment="1">
      <alignment horizontal="right" vertical="center" wrapText="1"/>
    </xf>
    <xf numFmtId="0" fontId="5" fillId="0" borderId="3" xfId="0" quotePrefix="1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179" fontId="5" fillId="30" borderId="3" xfId="0" applyNumberFormat="1" applyFont="1" applyFill="1" applyBorder="1" applyAlignment="1">
      <alignment horizontal="center" vertical="center" wrapText="1"/>
    </xf>
    <xf numFmtId="0" fontId="66" fillId="0" borderId="0" xfId="0" applyFont="1"/>
    <xf numFmtId="0" fontId="4" fillId="0" borderId="3" xfId="0" quotePrefix="1" applyNumberFormat="1" applyFont="1" applyFill="1" applyBorder="1" applyAlignment="1">
      <alignment horizontal="center" vertical="center" wrapText="1"/>
    </xf>
    <xf numFmtId="179" fontId="4" fillId="30" borderId="3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/>
    </xf>
    <xf numFmtId="0" fontId="5" fillId="0" borderId="3" xfId="0" quotePrefix="1" applyFont="1" applyFill="1" applyBorder="1" applyAlignment="1">
      <alignment horizontal="center"/>
    </xf>
    <xf numFmtId="0" fontId="4" fillId="0" borderId="3" xfId="0" quotePrefix="1" applyFont="1" applyFill="1" applyBorder="1" applyAlignment="1">
      <alignment horizontal="center"/>
    </xf>
    <xf numFmtId="0" fontId="4" fillId="0" borderId="14" xfId="0" quotePrefix="1" applyFont="1" applyFill="1" applyBorder="1" applyAlignment="1">
      <alignment horizontal="center" vertical="center"/>
    </xf>
    <xf numFmtId="0" fontId="5" fillId="30" borderId="3" xfId="0" quotePrefix="1" applyFont="1" applyFill="1" applyBorder="1" applyAlignment="1">
      <alignment horizontal="center" vertical="center"/>
    </xf>
    <xf numFmtId="0" fontId="5" fillId="30" borderId="15" xfId="0" quotePrefix="1" applyFont="1" applyFill="1" applyBorder="1" applyAlignment="1">
      <alignment horizontal="center" vertical="center"/>
    </xf>
    <xf numFmtId="0" fontId="5" fillId="30" borderId="3" xfId="243" applyFont="1" applyFill="1" applyBorder="1" applyAlignment="1">
      <alignment horizontal="center" vertical="center" wrapText="1"/>
    </xf>
    <xf numFmtId="0" fontId="4" fillId="0" borderId="15" xfId="243" applyFont="1" applyFill="1" applyBorder="1" applyAlignment="1">
      <alignment horizontal="left" vertical="center" wrapText="1"/>
    </xf>
    <xf numFmtId="173" fontId="5" fillId="0" borderId="3" xfId="0" applyNumberFormat="1" applyFont="1" applyFill="1" applyBorder="1" applyAlignment="1">
      <alignment horizontal="center" vertical="center" wrapText="1"/>
    </xf>
    <xf numFmtId="173" fontId="5" fillId="0" borderId="3" xfId="0" applyNumberFormat="1" applyFont="1" applyFill="1" applyBorder="1" applyAlignment="1">
      <alignment horizontal="right" vertical="center" wrapText="1"/>
    </xf>
    <xf numFmtId="0" fontId="4" fillId="0" borderId="0" xfId="0" quotePrefix="1" applyFont="1" applyFill="1" applyBorder="1" applyAlignment="1">
      <alignment horizontal="center" vertical="center"/>
    </xf>
    <xf numFmtId="173" fontId="4" fillId="0" borderId="0" xfId="0" applyNumberFormat="1" applyFont="1" applyFill="1" applyBorder="1" applyAlignment="1">
      <alignment horizontal="center" vertical="center" wrapText="1"/>
    </xf>
    <xf numFmtId="173" fontId="4" fillId="0" borderId="0" xfId="0" applyNumberFormat="1" applyFont="1" applyFill="1" applyBorder="1" applyAlignment="1">
      <alignment horizontal="right" vertical="center" wrapText="1"/>
    </xf>
    <xf numFmtId="173" fontId="4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5" fillId="0" borderId="16" xfId="0" applyFont="1" applyFill="1" applyBorder="1" applyAlignment="1">
      <alignment vertical="center"/>
    </xf>
    <xf numFmtId="0" fontId="67" fillId="0" borderId="0" xfId="0" applyFont="1" applyFill="1" applyAlignment="1">
      <alignment horizontal="right" vertical="center"/>
    </xf>
    <xf numFmtId="3" fontId="5" fillId="0" borderId="3" xfId="0" applyNumberFormat="1" applyFont="1" applyFill="1" applyBorder="1" applyAlignment="1">
      <alignment horizontal="center" vertical="center" wrapText="1"/>
    </xf>
    <xf numFmtId="179" fontId="5" fillId="29" borderId="3" xfId="0" applyNumberFormat="1" applyFont="1" applyFill="1" applyBorder="1" applyAlignment="1">
      <alignment horizontal="center" vertical="center" wrapText="1"/>
    </xf>
    <xf numFmtId="0" fontId="0" fillId="0" borderId="0" xfId="0" applyFont="1"/>
    <xf numFmtId="179" fontId="4" fillId="30" borderId="3" xfId="0" applyNumberFormat="1" applyFont="1" applyFill="1" applyBorder="1" applyAlignment="1">
      <alignment horizontal="center" wrapText="1"/>
    </xf>
    <xf numFmtId="179" fontId="5" fillId="30" borderId="3" xfId="0" applyNumberFormat="1" applyFont="1" applyFill="1" applyBorder="1" applyAlignment="1">
      <alignment horizontal="center" wrapText="1"/>
    </xf>
    <xf numFmtId="173" fontId="4" fillId="0" borderId="3" xfId="0" applyNumberFormat="1" applyFont="1" applyFill="1" applyBorder="1" applyAlignment="1">
      <alignment horizontal="center" vertical="center" wrapText="1"/>
    </xf>
    <xf numFmtId="180" fontId="5" fillId="0" borderId="3" xfId="226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69" fillId="0" borderId="0" xfId="0" applyFont="1" applyFill="1" applyBorder="1" applyAlignment="1">
      <alignment vertical="center" wrapText="1"/>
    </xf>
    <xf numFmtId="179" fontId="5" fillId="0" borderId="3" xfId="0" applyNumberFormat="1" applyFont="1" applyFill="1" applyBorder="1" applyAlignment="1">
      <alignment horizontal="center" wrapText="1"/>
    </xf>
    <xf numFmtId="0" fontId="69" fillId="0" borderId="17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left" vertical="top"/>
    </xf>
    <xf numFmtId="174" fontId="6" fillId="0" borderId="0" xfId="0" applyNumberFormat="1" applyFont="1" applyFill="1" applyBorder="1" applyAlignment="1"/>
    <xf numFmtId="0" fontId="5" fillId="0" borderId="0" xfId="0" quotePrefix="1" applyFont="1" applyFill="1" applyBorder="1" applyAlignment="1">
      <alignment horizontal="center"/>
    </xf>
    <xf numFmtId="0" fontId="5" fillId="0" borderId="0" xfId="0" applyFont="1" applyFill="1" applyBorder="1" applyAlignment="1">
      <alignment vertical="top"/>
    </xf>
    <xf numFmtId="0" fontId="4" fillId="0" borderId="17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left" vertical="center" wrapText="1" shrinkToFit="1"/>
    </xf>
    <xf numFmtId="165" fontId="4" fillId="0" borderId="3" xfId="0" applyNumberFormat="1" applyFont="1" applyFill="1" applyBorder="1" applyAlignment="1">
      <alignment horizontal="center" wrapText="1"/>
    </xf>
    <xf numFmtId="0" fontId="69" fillId="0" borderId="0" xfId="0" quotePrefix="1" applyFont="1" applyFill="1" applyBorder="1" applyAlignment="1">
      <alignment horizontal="left" vertical="center"/>
    </xf>
    <xf numFmtId="0" fontId="70" fillId="0" borderId="0" xfId="0" applyFont="1" applyFill="1" applyBorder="1" applyAlignment="1">
      <alignment horizontal="center" vertical="center"/>
    </xf>
    <xf numFmtId="0" fontId="71" fillId="0" borderId="0" xfId="0" applyFont="1" applyFill="1" applyAlignment="1">
      <alignment horizontal="left" vertical="center"/>
    </xf>
    <xf numFmtId="0" fontId="69" fillId="0" borderId="0" xfId="0" applyFont="1" applyFill="1" applyBorder="1" applyAlignment="1">
      <alignment horizontal="center" vertical="center" wrapText="1"/>
    </xf>
    <xf numFmtId="0" fontId="0" fillId="0" borderId="0" xfId="0" applyFill="1"/>
    <xf numFmtId="3" fontId="5" fillId="0" borderId="3" xfId="0" applyNumberFormat="1" applyFont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/>
    </xf>
    <xf numFmtId="49" fontId="4" fillId="0" borderId="14" xfId="0" quotePrefix="1" applyNumberFormat="1" applyFont="1" applyFill="1" applyBorder="1" applyAlignment="1">
      <alignment horizontal="center" vertical="center"/>
    </xf>
    <xf numFmtId="49" fontId="5" fillId="0" borderId="3" xfId="0" quotePrefix="1" applyNumberFormat="1" applyFont="1" applyFill="1" applyBorder="1" applyAlignment="1">
      <alignment horizontal="center" vertical="center"/>
    </xf>
    <xf numFmtId="49" fontId="4" fillId="0" borderId="3" xfId="0" quotePrefix="1" applyNumberFormat="1" applyFont="1" applyFill="1" applyBorder="1" applyAlignment="1">
      <alignment horizontal="center" vertical="center"/>
    </xf>
    <xf numFmtId="0" fontId="4" fillId="0" borderId="14" xfId="0" quotePrefix="1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174" fontId="6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vertical="center" wrapText="1"/>
    </xf>
    <xf numFmtId="0" fontId="5" fillId="30" borderId="3" xfId="0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30" borderId="3" xfId="0" applyFont="1" applyFill="1" applyBorder="1" applyAlignment="1" applyProtection="1">
      <alignment horizontal="left" vertical="center" wrapText="1"/>
      <protection locked="0"/>
    </xf>
    <xf numFmtId="0" fontId="5" fillId="30" borderId="3" xfId="0" applyFont="1" applyFill="1" applyBorder="1" applyAlignment="1" applyProtection="1">
      <alignment horizontal="left" vertical="center" wrapText="1"/>
      <protection locked="0"/>
    </xf>
    <xf numFmtId="0" fontId="4" fillId="30" borderId="3" xfId="0" quotePrefix="1" applyFont="1" applyFill="1" applyBorder="1" applyAlignment="1">
      <alignment horizontal="center" vertical="center"/>
    </xf>
    <xf numFmtId="0" fontId="4" fillId="30" borderId="3" xfId="0" applyFont="1" applyFill="1" applyBorder="1" applyAlignment="1">
      <alignment horizontal="left" vertical="center" wrapText="1"/>
    </xf>
    <xf numFmtId="0" fontId="0" fillId="0" borderId="0" xfId="0" applyBorder="1"/>
    <xf numFmtId="0" fontId="4" fillId="0" borderId="16" xfId="235" applyNumberFormat="1" applyFont="1" applyFill="1" applyBorder="1" applyAlignment="1">
      <alignment horizontal="center" vertical="center" wrapText="1"/>
    </xf>
    <xf numFmtId="0" fontId="4" fillId="0" borderId="20" xfId="235" applyNumberFormat="1" applyFont="1" applyFill="1" applyBorder="1" applyAlignment="1">
      <alignment horizontal="left" vertical="center" wrapText="1"/>
    </xf>
    <xf numFmtId="3" fontId="5" fillId="27" borderId="3" xfId="0" applyNumberFormat="1" applyFont="1" applyFill="1" applyBorder="1" applyAlignment="1">
      <alignment horizontal="center" vertical="center" wrapText="1"/>
    </xf>
    <xf numFmtId="3" fontId="6" fillId="30" borderId="3" xfId="0" applyNumberFormat="1" applyFont="1" applyFill="1" applyBorder="1" applyAlignment="1">
      <alignment horizontal="center" vertical="center" wrapText="1"/>
    </xf>
    <xf numFmtId="182" fontId="5" fillId="27" borderId="3" xfId="0" applyNumberFormat="1" applyFont="1" applyFill="1" applyBorder="1" applyAlignment="1">
      <alignment horizontal="right" vertical="center" wrapText="1"/>
    </xf>
    <xf numFmtId="182" fontId="5" fillId="0" borderId="3" xfId="0" applyNumberFormat="1" applyFont="1" applyFill="1" applyBorder="1" applyAlignment="1">
      <alignment horizontal="right" vertical="center" wrapText="1"/>
    </xf>
    <xf numFmtId="182" fontId="5" fillId="0" borderId="3" xfId="0" applyNumberFormat="1" applyFont="1" applyFill="1" applyBorder="1" applyAlignment="1">
      <alignment horizontal="center" vertical="center" wrapText="1"/>
    </xf>
    <xf numFmtId="182" fontId="5" fillId="30" borderId="3" xfId="0" applyNumberFormat="1" applyFont="1" applyFill="1" applyBorder="1" applyAlignment="1">
      <alignment horizontal="right" vertical="center" wrapText="1"/>
    </xf>
    <xf numFmtId="182" fontId="5" fillId="30" borderId="3" xfId="0" applyNumberFormat="1" applyFont="1" applyFill="1" applyBorder="1" applyAlignment="1">
      <alignment horizontal="center" vertical="center" wrapText="1"/>
    </xf>
    <xf numFmtId="181" fontId="5" fillId="0" borderId="3" xfId="0" applyNumberFormat="1" applyFont="1" applyFill="1" applyBorder="1" applyAlignment="1">
      <alignment horizontal="right" vertical="center" wrapText="1"/>
    </xf>
    <xf numFmtId="181" fontId="5" fillId="30" borderId="3" xfId="0" applyNumberFormat="1" applyFont="1" applyFill="1" applyBorder="1" applyAlignment="1">
      <alignment horizontal="right" vertical="center" wrapText="1"/>
    </xf>
    <xf numFmtId="181" fontId="5" fillId="30" borderId="3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18" xfId="235" applyNumberFormat="1" applyFont="1" applyFill="1" applyBorder="1" applyAlignment="1">
      <alignment horizontal="center" vertical="center" wrapText="1"/>
    </xf>
    <xf numFmtId="0" fontId="4" fillId="0" borderId="19" xfId="235" applyNumberFormat="1" applyFont="1" applyFill="1" applyBorder="1" applyAlignment="1">
      <alignment horizontal="center" vertical="center" wrapText="1"/>
    </xf>
    <xf numFmtId="0" fontId="4" fillId="0" borderId="0" xfId="0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4" fillId="0" borderId="0" xfId="243" applyFont="1" applyFill="1" applyBorder="1" applyAlignment="1">
      <alignment horizontal="center" vertical="center"/>
    </xf>
    <xf numFmtId="0" fontId="5" fillId="0" borderId="3" xfId="243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16" xfId="0" applyFont="1" applyFill="1" applyBorder="1" applyAlignment="1">
      <alignment horizontal="center" vertical="center"/>
    </xf>
    <xf numFmtId="0" fontId="4" fillId="0" borderId="13" xfId="243" applyFont="1" applyFill="1" applyBorder="1" applyAlignment="1">
      <alignment horizontal="left" vertical="center" wrapText="1"/>
    </xf>
    <xf numFmtId="0" fontId="4" fillId="0" borderId="3" xfId="243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center" vertical="center"/>
    </xf>
    <xf numFmtId="174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30" borderId="3" xfId="0" applyFont="1" applyFill="1" applyBorder="1" applyAlignment="1">
      <alignment horizontal="center" vertical="center" wrapText="1"/>
    </xf>
    <xf numFmtId="0" fontId="4" fillId="0" borderId="0" xfId="243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 wrapText="1"/>
    </xf>
    <xf numFmtId="179" fontId="4" fillId="29" borderId="3" xfId="0" applyNumberFormat="1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78" fillId="0" borderId="3" xfId="0" applyFont="1" applyFill="1" applyBorder="1" applyAlignment="1">
      <alignment horizontal="left" vertical="center" wrapText="1"/>
    </xf>
    <xf numFmtId="0" fontId="8" fillId="0" borderId="3" xfId="236" applyFont="1" applyFill="1" applyBorder="1" applyAlignment="1">
      <alignment vertical="center" wrapText="1"/>
    </xf>
    <xf numFmtId="165" fontId="4" fillId="31" borderId="3" xfId="0" applyNumberFormat="1" applyFont="1" applyFill="1" applyBorder="1" applyAlignment="1">
      <alignment horizontal="center" vertical="center" wrapText="1"/>
    </xf>
    <xf numFmtId="0" fontId="5" fillId="30" borderId="14" xfId="243" applyFont="1" applyFill="1" applyBorder="1" applyAlignment="1">
      <alignment horizontal="center" vertical="center" wrapText="1"/>
    </xf>
    <xf numFmtId="181" fontId="5" fillId="0" borderId="3" xfId="0" applyNumberFormat="1" applyFont="1" applyFill="1" applyBorder="1" applyAlignment="1">
      <alignment horizontal="center" vertical="center" wrapText="1"/>
    </xf>
    <xf numFmtId="183" fontId="5" fillId="0" borderId="3" xfId="0" applyNumberFormat="1" applyFont="1" applyFill="1" applyBorder="1" applyAlignment="1">
      <alignment horizontal="right" vertical="center" wrapText="1"/>
    </xf>
    <xf numFmtId="180" fontId="5" fillId="0" borderId="3" xfId="226" applyNumberFormat="1" applyFont="1" applyFill="1" applyBorder="1" applyAlignment="1">
      <alignment horizontal="right" vertical="center" wrapText="1"/>
    </xf>
    <xf numFmtId="3" fontId="4" fillId="27" borderId="3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top"/>
    </xf>
    <xf numFmtId="184" fontId="5" fillId="0" borderId="3" xfId="0" applyNumberFormat="1" applyFont="1" applyFill="1" applyBorder="1" applyAlignment="1">
      <alignment horizontal="center" vertical="center" wrapText="1"/>
    </xf>
    <xf numFmtId="164" fontId="4" fillId="27" borderId="3" xfId="351" applyNumberFormat="1" applyFont="1" applyFill="1" applyBorder="1" applyAlignment="1">
      <alignment horizontal="center" vertical="center" wrapText="1"/>
    </xf>
    <xf numFmtId="181" fontId="5" fillId="29" borderId="3" xfId="0" applyNumberFormat="1" applyFont="1" applyFill="1" applyBorder="1" applyAlignment="1">
      <alignment horizontal="center" vertical="center" wrapText="1"/>
    </xf>
    <xf numFmtId="2" fontId="69" fillId="0" borderId="3" xfId="0" applyNumberFormat="1" applyFont="1" applyFill="1" applyBorder="1" applyAlignment="1">
      <alignment vertical="center" wrapText="1"/>
    </xf>
    <xf numFmtId="0" fontId="80" fillId="30" borderId="0" xfId="0" applyFont="1" applyFill="1" applyBorder="1" applyAlignment="1">
      <alignment wrapText="1"/>
    </xf>
    <xf numFmtId="0" fontId="82" fillId="0" borderId="0" xfId="0" applyFont="1" applyFill="1" applyBorder="1" applyAlignment="1">
      <alignment vertical="center" wrapText="1"/>
    </xf>
    <xf numFmtId="0" fontId="80" fillId="30" borderId="0" xfId="0" applyFont="1" applyFill="1" applyBorder="1" applyAlignment="1">
      <alignment horizontal="center"/>
    </xf>
    <xf numFmtId="0" fontId="80" fillId="0" borderId="0" xfId="0" applyFont="1" applyFill="1" applyBorder="1" applyAlignment="1">
      <alignment vertical="center"/>
    </xf>
    <xf numFmtId="0" fontId="82" fillId="0" borderId="0" xfId="0" applyFont="1" applyFill="1" applyBorder="1" applyAlignment="1">
      <alignment horizontal="left" wrapText="1"/>
    </xf>
    <xf numFmtId="0" fontId="80" fillId="0" borderId="0" xfId="0" quotePrefix="1" applyFont="1" applyFill="1" applyBorder="1" applyAlignment="1">
      <alignment horizontal="center"/>
    </xf>
    <xf numFmtId="174" fontId="84" fillId="0" borderId="0" xfId="0" applyNumberFormat="1" applyFont="1" applyFill="1" applyBorder="1" applyAlignment="1"/>
    <xf numFmtId="0" fontId="80" fillId="0" borderId="0" xfId="0" quotePrefix="1" applyFont="1" applyFill="1" applyBorder="1" applyAlignment="1">
      <alignment horizontal="center" vertical="center"/>
    </xf>
    <xf numFmtId="174" fontId="84" fillId="0" borderId="0" xfId="0" applyNumberFormat="1" applyFont="1" applyFill="1" applyBorder="1" applyAlignment="1">
      <alignment vertical="center"/>
    </xf>
    <xf numFmtId="0" fontId="85" fillId="0" borderId="0" xfId="0" applyFont="1" applyFill="1"/>
    <xf numFmtId="0" fontId="85" fillId="0" borderId="0" xfId="0" applyFont="1"/>
    <xf numFmtId="174" fontId="80" fillId="0" borderId="0" xfId="0" applyNumberFormat="1" applyFont="1" applyFill="1" applyBorder="1" applyAlignment="1">
      <alignment wrapText="1"/>
    </xf>
    <xf numFmtId="165" fontId="5" fillId="32" borderId="3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182" fontId="5" fillId="33" borderId="3" xfId="0" applyNumberFormat="1" applyFont="1" applyFill="1" applyBorder="1" applyAlignment="1">
      <alignment horizontal="right" vertical="center" wrapText="1"/>
    </xf>
    <xf numFmtId="0" fontId="82" fillId="0" borderId="0" xfId="0" applyFont="1" applyFill="1" applyBorder="1" applyAlignment="1">
      <alignment horizontal="left" wrapText="1"/>
    </xf>
    <xf numFmtId="0" fontId="80" fillId="0" borderId="0" xfId="0" applyFont="1" applyFill="1" applyBorder="1" applyAlignment="1">
      <alignment horizontal="left" vertical="center" wrapText="1"/>
    </xf>
    <xf numFmtId="0" fontId="86" fillId="0" borderId="0" xfId="0" applyFont="1" applyFill="1" applyAlignment="1">
      <alignment horizontal="left" vertical="center"/>
    </xf>
    <xf numFmtId="0" fontId="86" fillId="0" borderId="0" xfId="0" applyFont="1" applyFill="1" applyBorder="1" applyAlignment="1">
      <alignment horizontal="left" vertical="center" wrapText="1"/>
    </xf>
    <xf numFmtId="0" fontId="86" fillId="0" borderId="0" xfId="0" applyFont="1" applyFill="1" applyAlignment="1">
      <alignment horizontal="left" vertical="center"/>
    </xf>
    <xf numFmtId="184" fontId="4" fillId="29" borderId="3" xfId="0" applyNumberFormat="1" applyFont="1" applyFill="1" applyBorder="1" applyAlignment="1">
      <alignment horizontal="center" vertical="center" wrapText="1"/>
    </xf>
    <xf numFmtId="184" fontId="5" fillId="30" borderId="3" xfId="0" applyNumberFormat="1" applyFont="1" applyFill="1" applyBorder="1" applyAlignment="1">
      <alignment horizontal="center" vertical="center" wrapText="1"/>
    </xf>
    <xf numFmtId="180" fontId="5" fillId="30" borderId="3" xfId="226" applyNumberFormat="1" applyFont="1" applyFill="1" applyBorder="1" applyAlignment="1">
      <alignment horizontal="right" vertical="center" wrapText="1"/>
    </xf>
    <xf numFmtId="183" fontId="5" fillId="30" borderId="3" xfId="0" applyNumberFormat="1" applyFont="1" applyFill="1" applyBorder="1" applyAlignment="1">
      <alignment horizontal="right" vertical="center" wrapText="1"/>
    </xf>
    <xf numFmtId="173" fontId="5" fillId="30" borderId="3" xfId="0" applyNumberFormat="1" applyFont="1" applyFill="1" applyBorder="1" applyAlignment="1">
      <alignment horizontal="right" vertical="center" wrapText="1"/>
    </xf>
    <xf numFmtId="0" fontId="79" fillId="0" borderId="0" xfId="0" applyFont="1" applyFill="1" applyBorder="1" applyAlignment="1">
      <alignment horizontal="center" vertical="center"/>
    </xf>
    <xf numFmtId="0" fontId="86" fillId="0" borderId="0" xfId="0" applyFont="1" applyFill="1" applyAlignment="1">
      <alignment horizontal="left" vertical="center"/>
    </xf>
    <xf numFmtId="0" fontId="75" fillId="0" borderId="18" xfId="0" applyFont="1" applyFill="1" applyBorder="1" applyAlignment="1">
      <alignment horizontal="left" vertical="center" wrapText="1"/>
    </xf>
    <xf numFmtId="0" fontId="69" fillId="0" borderId="15" xfId="0" applyFont="1" applyFill="1" applyBorder="1" applyAlignment="1">
      <alignment horizontal="left" vertical="center" wrapText="1"/>
    </xf>
    <xf numFmtId="0" fontId="69" fillId="0" borderId="14" xfId="0" applyFont="1" applyFill="1" applyBorder="1" applyAlignment="1">
      <alignment horizontal="left" vertical="center" wrapText="1"/>
    </xf>
    <xf numFmtId="0" fontId="69" fillId="0" borderId="15" xfId="0" applyFont="1" applyFill="1" applyBorder="1" applyAlignment="1">
      <alignment horizontal="center" vertical="center" wrapText="1"/>
    </xf>
    <xf numFmtId="0" fontId="69" fillId="0" borderId="1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/>
    </xf>
    <xf numFmtId="174" fontId="5" fillId="0" borderId="0" xfId="0" applyNumberFormat="1" applyFont="1" applyFill="1" applyBorder="1" applyAlignment="1">
      <alignment horizontal="center" wrapText="1"/>
    </xf>
    <xf numFmtId="174" fontId="5" fillId="0" borderId="0" xfId="0" quotePrefix="1" applyNumberFormat="1" applyFont="1" applyFill="1" applyBorder="1" applyAlignment="1">
      <alignment horizontal="center" wrapText="1"/>
    </xf>
    <xf numFmtId="0" fontId="72" fillId="0" borderId="0" xfId="0" applyFont="1" applyFill="1" applyBorder="1" applyAlignment="1">
      <alignment horizontal="center" vertical="center"/>
    </xf>
    <xf numFmtId="0" fontId="4" fillId="0" borderId="13" xfId="235" applyNumberFormat="1" applyFont="1" applyFill="1" applyBorder="1" applyAlignment="1">
      <alignment horizontal="center" vertical="center" wrapText="1"/>
    </xf>
    <xf numFmtId="0" fontId="4" fillId="0" borderId="18" xfId="235" applyNumberFormat="1" applyFont="1" applyFill="1" applyBorder="1" applyAlignment="1">
      <alignment horizontal="center" vertical="center" wrapText="1"/>
    </xf>
    <xf numFmtId="0" fontId="4" fillId="0" borderId="19" xfId="235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3" xfId="243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 shrinkToFit="1"/>
    </xf>
    <xf numFmtId="0" fontId="5" fillId="0" borderId="14" xfId="0" applyFont="1" applyFill="1" applyBorder="1" applyAlignment="1">
      <alignment horizontal="center" vertical="center" wrapText="1" shrinkToFit="1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69" fillId="0" borderId="3" xfId="0" applyFont="1" applyFill="1" applyBorder="1" applyAlignment="1">
      <alignment horizontal="center" vertical="center"/>
    </xf>
    <xf numFmtId="0" fontId="77" fillId="0" borderId="13" xfId="0" applyFont="1" applyFill="1" applyBorder="1" applyAlignment="1">
      <alignment horizontal="center" vertical="center" wrapText="1"/>
    </xf>
    <xf numFmtId="0" fontId="77" fillId="0" borderId="18" xfId="0" applyFont="1" applyFill="1" applyBorder="1" applyAlignment="1">
      <alignment horizontal="center" vertical="center" wrapText="1"/>
    </xf>
    <xf numFmtId="0" fontId="77" fillId="0" borderId="19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69" fillId="0" borderId="13" xfId="0" applyFont="1" applyFill="1" applyBorder="1" applyAlignment="1">
      <alignment horizontal="center" vertical="center" wrapText="1"/>
    </xf>
    <xf numFmtId="0" fontId="69" fillId="0" borderId="18" xfId="0" applyFont="1" applyFill="1" applyBorder="1" applyAlignment="1">
      <alignment horizontal="center" vertical="center" wrapText="1"/>
    </xf>
    <xf numFmtId="0" fontId="69" fillId="0" borderId="19" xfId="0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left" vertical="center" wrapText="1"/>
    </xf>
    <xf numFmtId="0" fontId="74" fillId="0" borderId="0" xfId="0" applyFont="1" applyFill="1" applyBorder="1" applyAlignment="1">
      <alignment horizontal="center" vertical="center"/>
    </xf>
    <xf numFmtId="14" fontId="5" fillId="0" borderId="15" xfId="0" applyNumberFormat="1" applyFont="1" applyFill="1" applyBorder="1" applyAlignment="1">
      <alignment horizontal="center" vertical="center" wrapText="1"/>
    </xf>
    <xf numFmtId="14" fontId="5" fillId="0" borderId="14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left" vertical="center" wrapText="1"/>
    </xf>
    <xf numFmtId="14" fontId="69" fillId="0" borderId="3" xfId="0" applyNumberFormat="1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 wrapText="1"/>
    </xf>
    <xf numFmtId="0" fontId="76" fillId="0" borderId="3" xfId="0" applyFont="1" applyFill="1" applyBorder="1" applyAlignment="1">
      <alignment horizontal="center" vertical="center" wrapText="1"/>
    </xf>
    <xf numFmtId="0" fontId="5" fillId="3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4" fillId="0" borderId="0" xfId="0" quotePrefix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5" fillId="0" borderId="13" xfId="0" applyNumberFormat="1" applyFont="1" applyFill="1" applyBorder="1" applyAlignment="1">
      <alignment horizontal="left" vertical="center" wrapText="1"/>
    </xf>
    <xf numFmtId="49" fontId="5" fillId="0" borderId="18" xfId="0" applyNumberFormat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8" xfId="0" quotePrefix="1" applyFont="1" applyFill="1" applyBorder="1" applyAlignment="1">
      <alignment horizontal="left" vertical="center"/>
    </xf>
    <xf numFmtId="0" fontId="4" fillId="0" borderId="19" xfId="0" quotePrefix="1" applyFont="1" applyFill="1" applyBorder="1" applyAlignment="1">
      <alignment horizontal="left" vertical="center"/>
    </xf>
    <xf numFmtId="0" fontId="73" fillId="30" borderId="13" xfId="0" applyFont="1" applyFill="1" applyBorder="1" applyAlignment="1">
      <alignment horizontal="left" vertical="center"/>
    </xf>
    <xf numFmtId="0" fontId="4" fillId="30" borderId="18" xfId="0" applyFont="1" applyFill="1" applyBorder="1" applyAlignment="1">
      <alignment horizontal="left" vertical="center"/>
    </xf>
    <xf numFmtId="0" fontId="4" fillId="30" borderId="19" xfId="0" applyFont="1" applyFill="1" applyBorder="1" applyAlignment="1">
      <alignment horizontal="left" vertical="center"/>
    </xf>
    <xf numFmtId="0" fontId="5" fillId="0" borderId="3" xfId="0" quotePrefix="1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4" fillId="0" borderId="0" xfId="243" applyFont="1" applyFill="1" applyBorder="1" applyAlignment="1">
      <alignment horizontal="center" vertical="center"/>
    </xf>
    <xf numFmtId="0" fontId="5" fillId="0" borderId="3" xfId="243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21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13" xfId="243" applyFont="1" applyFill="1" applyBorder="1" applyAlignment="1">
      <alignment horizontal="left" vertical="center" wrapText="1"/>
    </xf>
    <xf numFmtId="0" fontId="5" fillId="0" borderId="18" xfId="243" applyFont="1" applyFill="1" applyBorder="1" applyAlignment="1">
      <alignment horizontal="left" vertical="center" wrapText="1"/>
    </xf>
    <xf numFmtId="0" fontId="5" fillId="0" borderId="19" xfId="243" applyFont="1" applyFill="1" applyBorder="1" applyAlignment="1">
      <alignment horizontal="left" vertical="center" wrapText="1"/>
    </xf>
    <xf numFmtId="0" fontId="4" fillId="0" borderId="13" xfId="243" applyFont="1" applyFill="1" applyBorder="1" applyAlignment="1">
      <alignment horizontal="left" vertical="center" wrapText="1"/>
    </xf>
    <xf numFmtId="0" fontId="4" fillId="0" borderId="18" xfId="243" applyFont="1" applyFill="1" applyBorder="1" applyAlignment="1">
      <alignment horizontal="left" vertical="center" wrapText="1"/>
    </xf>
    <xf numFmtId="0" fontId="4" fillId="0" borderId="19" xfId="243" applyFont="1" applyFill="1" applyBorder="1" applyAlignment="1">
      <alignment horizontal="left" vertical="center" wrapText="1"/>
    </xf>
    <xf numFmtId="0" fontId="4" fillId="0" borderId="3" xfId="243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5" fillId="0" borderId="13" xfId="243" applyFont="1" applyFill="1" applyBorder="1" applyAlignment="1">
      <alignment horizontal="center" vertical="center"/>
    </xf>
    <xf numFmtId="0" fontId="5" fillId="0" borderId="18" xfId="243" applyFont="1" applyFill="1" applyBorder="1" applyAlignment="1">
      <alignment horizontal="center" vertical="center"/>
    </xf>
    <xf numFmtId="0" fontId="5" fillId="0" borderId="19" xfId="243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13" xfId="243" applyFont="1" applyFill="1" applyBorder="1" applyAlignment="1">
      <alignment horizontal="left" wrapText="1"/>
    </xf>
    <xf numFmtId="0" fontId="4" fillId="0" borderId="18" xfId="243" applyFont="1" applyFill="1" applyBorder="1" applyAlignment="1">
      <alignment horizontal="left" wrapText="1"/>
    </xf>
    <xf numFmtId="0" fontId="4" fillId="0" borderId="19" xfId="243" applyFont="1" applyFill="1" applyBorder="1" applyAlignment="1">
      <alignment horizontal="left" wrapText="1"/>
    </xf>
    <xf numFmtId="0" fontId="5" fillId="0" borderId="13" xfId="243" applyFont="1" applyFill="1" applyBorder="1" applyAlignment="1">
      <alignment horizontal="left" vertical="top" wrapText="1"/>
    </xf>
    <xf numFmtId="0" fontId="0" fillId="0" borderId="18" xfId="0" applyFill="1" applyBorder="1" applyAlignment="1">
      <alignment vertical="top"/>
    </xf>
    <xf numFmtId="0" fontId="0" fillId="0" borderId="19" xfId="0" applyFill="1" applyBorder="1" applyAlignment="1">
      <alignment vertical="top"/>
    </xf>
    <xf numFmtId="174" fontId="80" fillId="0" borderId="0" xfId="0" applyNumberFormat="1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5" xfId="243" applyFont="1" applyFill="1" applyBorder="1" applyAlignment="1">
      <alignment horizontal="center" vertical="center" wrapText="1"/>
    </xf>
    <xf numFmtId="0" fontId="5" fillId="0" borderId="14" xfId="243" applyFont="1" applyFill="1" applyBorder="1" applyAlignment="1">
      <alignment horizontal="center" vertical="center" wrapText="1"/>
    </xf>
    <xf numFmtId="165" fontId="4" fillId="0" borderId="13" xfId="0" applyNumberFormat="1" applyFont="1" applyFill="1" applyBorder="1" applyAlignment="1">
      <alignment horizontal="center" vertical="center" wrapText="1"/>
    </xf>
    <xf numFmtId="165" fontId="4" fillId="0" borderId="18" xfId="0" applyNumberFormat="1" applyFont="1" applyFill="1" applyBorder="1" applyAlignment="1">
      <alignment horizontal="center" vertical="center" wrapText="1"/>
    </xf>
    <xf numFmtId="165" fontId="4" fillId="0" borderId="19" xfId="0" applyNumberFormat="1" applyFont="1" applyFill="1" applyBorder="1" applyAlignment="1">
      <alignment horizontal="center" vertical="center" wrapText="1"/>
    </xf>
    <xf numFmtId="174" fontId="80" fillId="0" borderId="0" xfId="0" applyNumberFormat="1" applyFont="1" applyFill="1" applyBorder="1" applyAlignment="1">
      <alignment horizontal="center" vertical="center" wrapText="1"/>
    </xf>
    <xf numFmtId="174" fontId="80" fillId="0" borderId="0" xfId="0" quotePrefix="1" applyNumberFormat="1" applyFont="1" applyFill="1" applyBorder="1" applyAlignment="1">
      <alignment horizontal="center" vertical="center" wrapText="1"/>
    </xf>
    <xf numFmtId="0" fontId="80" fillId="0" borderId="0" xfId="0" applyFont="1" applyFill="1" applyAlignment="1">
      <alignment horizontal="center"/>
    </xf>
    <xf numFmtId="0" fontId="5" fillId="30" borderId="13" xfId="0" applyFont="1" applyFill="1" applyBorder="1" applyAlignment="1">
      <alignment horizontal="center" vertical="center" wrapText="1"/>
    </xf>
    <xf numFmtId="0" fontId="5" fillId="30" borderId="19" xfId="0" applyFont="1" applyFill="1" applyBorder="1" applyAlignment="1">
      <alignment horizontal="center" vertical="center" wrapText="1"/>
    </xf>
    <xf numFmtId="0" fontId="5" fillId="30" borderId="15" xfId="0" applyFont="1" applyFill="1" applyBorder="1" applyAlignment="1">
      <alignment horizontal="center" vertical="center" wrapText="1"/>
    </xf>
    <xf numFmtId="0" fontId="5" fillId="30" borderId="24" xfId="0" applyFont="1" applyFill="1" applyBorder="1" applyAlignment="1">
      <alignment horizontal="center" vertical="center" wrapText="1"/>
    </xf>
    <xf numFmtId="0" fontId="5" fillId="30" borderId="14" xfId="0" applyFont="1" applyFill="1" applyBorder="1" applyAlignment="1">
      <alignment horizontal="center" vertical="center" wrapText="1"/>
    </xf>
    <xf numFmtId="0" fontId="5" fillId="30" borderId="18" xfId="0" applyFont="1" applyFill="1" applyBorder="1" applyAlignment="1">
      <alignment horizontal="center" vertical="center" wrapText="1"/>
    </xf>
    <xf numFmtId="0" fontId="5" fillId="30" borderId="3" xfId="0" applyFont="1" applyFill="1" applyBorder="1" applyAlignment="1">
      <alignment horizontal="center" vertical="center" wrapText="1"/>
    </xf>
    <xf numFmtId="174" fontId="80" fillId="0" borderId="0" xfId="0" applyNumberFormat="1" applyFont="1" applyFill="1" applyBorder="1" applyAlignment="1">
      <alignment horizontal="center" wrapText="1"/>
    </xf>
    <xf numFmtId="0" fontId="4" fillId="0" borderId="0" xfId="243" applyFont="1" applyFill="1" applyBorder="1" applyAlignment="1">
      <alignment horizontal="center" vertical="center" wrapText="1"/>
    </xf>
    <xf numFmtId="0" fontId="5" fillId="0" borderId="24" xfId="243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/>
    </xf>
    <xf numFmtId="49" fontId="5" fillId="0" borderId="13" xfId="0" applyNumberFormat="1" applyFont="1" applyFill="1" applyBorder="1" applyAlignment="1">
      <alignment vertical="center" wrapText="1"/>
    </xf>
    <xf numFmtId="49" fontId="5" fillId="0" borderId="18" xfId="0" applyNumberFormat="1" applyFont="1" applyFill="1" applyBorder="1" applyAlignment="1">
      <alignment vertical="center" wrapText="1"/>
    </xf>
    <xf numFmtId="49" fontId="5" fillId="0" borderId="19" xfId="0" applyNumberFormat="1" applyFont="1" applyFill="1" applyBorder="1" applyAlignment="1">
      <alignment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85" fillId="0" borderId="0" xfId="0" applyFont="1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Font="1" applyAlignment="1">
      <alignment horizontal="center" vertical="top"/>
    </xf>
    <xf numFmtId="3" fontId="4" fillId="0" borderId="13" xfId="0" applyNumberFormat="1" applyFont="1" applyFill="1" applyBorder="1" applyAlignment="1">
      <alignment horizontal="left" vertical="center" wrapText="1"/>
    </xf>
    <xf numFmtId="3" fontId="4" fillId="0" borderId="18" xfId="0" applyNumberFormat="1" applyFont="1" applyFill="1" applyBorder="1" applyAlignment="1">
      <alignment horizontal="left" vertical="center" wrapText="1"/>
    </xf>
    <xf numFmtId="3" fontId="4" fillId="0" borderId="19" xfId="0" applyNumberFormat="1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9" fillId="0" borderId="3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179" fontId="5" fillId="0" borderId="3" xfId="0" applyNumberFormat="1" applyFont="1" applyBorder="1" applyAlignment="1">
      <alignment horizontal="center" vertical="center" wrapText="1"/>
    </xf>
    <xf numFmtId="179" fontId="5" fillId="0" borderId="13" xfId="0" applyNumberFormat="1" applyFont="1" applyBorder="1" applyAlignment="1">
      <alignment horizontal="center" vertical="center" wrapText="1"/>
    </xf>
    <xf numFmtId="179" fontId="5" fillId="0" borderId="19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79" fontId="5" fillId="29" borderId="13" xfId="0" applyNumberFormat="1" applyFont="1" applyFill="1" applyBorder="1" applyAlignment="1">
      <alignment horizontal="center" vertical="center" wrapText="1"/>
    </xf>
    <xf numFmtId="179" fontId="5" fillId="29" borderId="19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179" fontId="4" fillId="29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wrapText="1"/>
    </xf>
    <xf numFmtId="0" fontId="81" fillId="0" borderId="0" xfId="0" applyFont="1" applyAlignment="1">
      <alignment horizontal="center"/>
    </xf>
    <xf numFmtId="0" fontId="81" fillId="0" borderId="0" xfId="0" applyFont="1" applyFill="1" applyAlignment="1">
      <alignment horizontal="center"/>
    </xf>
    <xf numFmtId="0" fontId="80" fillId="0" borderId="0" xfId="0" applyFont="1" applyFill="1" applyBorder="1" applyAlignment="1">
      <alignment horizontal="left" wrapText="1"/>
    </xf>
    <xf numFmtId="0" fontId="81" fillId="0" borderId="0" xfId="0" applyFont="1" applyFill="1"/>
    <xf numFmtId="0" fontId="81" fillId="0" borderId="0" xfId="0" applyFont="1"/>
    <xf numFmtId="0" fontId="81" fillId="0" borderId="0" xfId="0" applyFont="1" applyFill="1" applyBorder="1" applyAlignment="1">
      <alignment vertical="center"/>
    </xf>
  </cellXfs>
  <cellStyles count="352">
    <cellStyle name="_Fakt_2" xfId="1" xr:uid="{00000000-0005-0000-0000-000000000000}"/>
    <cellStyle name="_rozhufrovka 2009" xfId="2" xr:uid="{00000000-0005-0000-0000-000001000000}"/>
    <cellStyle name="_АТиСТ 5а МТР липень 2008" xfId="3" xr:uid="{00000000-0005-0000-0000-000002000000}"/>
    <cellStyle name="_ПРГК сводний_" xfId="4" xr:uid="{00000000-0005-0000-0000-000003000000}"/>
    <cellStyle name="_УТГ" xfId="5" xr:uid="{00000000-0005-0000-0000-000004000000}"/>
    <cellStyle name="_Феодосия 5а МТР липень 2008" xfId="6" xr:uid="{00000000-0005-0000-0000-000005000000}"/>
    <cellStyle name="_ХТГ довідка." xfId="7" xr:uid="{00000000-0005-0000-0000-000006000000}"/>
    <cellStyle name="_Шебелинка 5а МТР липень 2008" xfId="8" xr:uid="{00000000-0005-0000-0000-000007000000}"/>
    <cellStyle name="20% - Accent1" xfId="9" xr:uid="{00000000-0005-0000-0000-000008000000}"/>
    <cellStyle name="20% - Accent2" xfId="10" xr:uid="{00000000-0005-0000-0000-000009000000}"/>
    <cellStyle name="20% - Accent3" xfId="11" xr:uid="{00000000-0005-0000-0000-00000A000000}"/>
    <cellStyle name="20% - Accent4" xfId="12" xr:uid="{00000000-0005-0000-0000-00000B000000}"/>
    <cellStyle name="20% - Accent5" xfId="13" xr:uid="{00000000-0005-0000-0000-00000C000000}"/>
    <cellStyle name="20% - Accent6" xfId="14" xr:uid="{00000000-0005-0000-0000-00000D000000}"/>
    <cellStyle name="20% - Акцент1 2" xfId="15" xr:uid="{00000000-0005-0000-0000-00000E000000}"/>
    <cellStyle name="20% - Акцент1 3" xfId="16" xr:uid="{00000000-0005-0000-0000-00000F000000}"/>
    <cellStyle name="20% - Акцент2 2" xfId="17" xr:uid="{00000000-0005-0000-0000-000010000000}"/>
    <cellStyle name="20% - Акцент2 3" xfId="18" xr:uid="{00000000-0005-0000-0000-000011000000}"/>
    <cellStyle name="20% - Акцент3 2" xfId="19" xr:uid="{00000000-0005-0000-0000-000012000000}"/>
    <cellStyle name="20% - Акцент3 3" xfId="20" xr:uid="{00000000-0005-0000-0000-000013000000}"/>
    <cellStyle name="20% - Акцент4 2" xfId="21" xr:uid="{00000000-0005-0000-0000-000014000000}"/>
    <cellStyle name="20% - Акцент4 3" xfId="22" xr:uid="{00000000-0005-0000-0000-000015000000}"/>
    <cellStyle name="20% - Акцент5 2" xfId="23" xr:uid="{00000000-0005-0000-0000-000016000000}"/>
    <cellStyle name="20% - Акцент5 3" xfId="24" xr:uid="{00000000-0005-0000-0000-000017000000}"/>
    <cellStyle name="20% - Акцент6 2" xfId="25" xr:uid="{00000000-0005-0000-0000-000018000000}"/>
    <cellStyle name="20% - Акцент6 3" xfId="26" xr:uid="{00000000-0005-0000-0000-000019000000}"/>
    <cellStyle name="40% - Accent1" xfId="27" xr:uid="{00000000-0005-0000-0000-00001A000000}"/>
    <cellStyle name="40% - Accent2" xfId="28" xr:uid="{00000000-0005-0000-0000-00001B000000}"/>
    <cellStyle name="40% - Accent3" xfId="29" xr:uid="{00000000-0005-0000-0000-00001C000000}"/>
    <cellStyle name="40% - Accent4" xfId="30" xr:uid="{00000000-0005-0000-0000-00001D000000}"/>
    <cellStyle name="40% - Accent5" xfId="31" xr:uid="{00000000-0005-0000-0000-00001E000000}"/>
    <cellStyle name="40% - Accent6" xfId="32" xr:uid="{00000000-0005-0000-0000-00001F000000}"/>
    <cellStyle name="40% - Акцент1 2" xfId="33" xr:uid="{00000000-0005-0000-0000-000020000000}"/>
    <cellStyle name="40% - Акцент1 3" xfId="34" xr:uid="{00000000-0005-0000-0000-000021000000}"/>
    <cellStyle name="40% - Акцент2 2" xfId="35" xr:uid="{00000000-0005-0000-0000-000022000000}"/>
    <cellStyle name="40% - Акцент2 3" xfId="36" xr:uid="{00000000-0005-0000-0000-000023000000}"/>
    <cellStyle name="40% - Акцент3 2" xfId="37" xr:uid="{00000000-0005-0000-0000-000024000000}"/>
    <cellStyle name="40% - Акцент3 3" xfId="38" xr:uid="{00000000-0005-0000-0000-000025000000}"/>
    <cellStyle name="40% - Акцент4 2" xfId="39" xr:uid="{00000000-0005-0000-0000-000026000000}"/>
    <cellStyle name="40% - Акцент4 3" xfId="40" xr:uid="{00000000-0005-0000-0000-000027000000}"/>
    <cellStyle name="40% - Акцент5 2" xfId="41" xr:uid="{00000000-0005-0000-0000-000028000000}"/>
    <cellStyle name="40% - Акцент5 3" xfId="42" xr:uid="{00000000-0005-0000-0000-000029000000}"/>
    <cellStyle name="40% - Акцент6 2" xfId="43" xr:uid="{00000000-0005-0000-0000-00002A000000}"/>
    <cellStyle name="40% - Акцент6 3" xfId="44" xr:uid="{00000000-0005-0000-0000-00002B000000}"/>
    <cellStyle name="60% - Accent1" xfId="45" xr:uid="{00000000-0005-0000-0000-00002C000000}"/>
    <cellStyle name="60% - Accent2" xfId="46" xr:uid="{00000000-0005-0000-0000-00002D000000}"/>
    <cellStyle name="60% - Accent3" xfId="47" xr:uid="{00000000-0005-0000-0000-00002E000000}"/>
    <cellStyle name="60% - Accent4" xfId="48" xr:uid="{00000000-0005-0000-0000-00002F000000}"/>
    <cellStyle name="60% - Accent5" xfId="49" xr:uid="{00000000-0005-0000-0000-000030000000}"/>
    <cellStyle name="60% - Accent6" xfId="50" xr:uid="{00000000-0005-0000-0000-000031000000}"/>
    <cellStyle name="60% - Акцент1 2" xfId="51" xr:uid="{00000000-0005-0000-0000-000032000000}"/>
    <cellStyle name="60% - Акцент1 3" xfId="52" xr:uid="{00000000-0005-0000-0000-000033000000}"/>
    <cellStyle name="60% - Акцент2 2" xfId="53" xr:uid="{00000000-0005-0000-0000-000034000000}"/>
    <cellStyle name="60% - Акцент2 3" xfId="54" xr:uid="{00000000-0005-0000-0000-000035000000}"/>
    <cellStyle name="60% - Акцент3 2" xfId="55" xr:uid="{00000000-0005-0000-0000-000036000000}"/>
    <cellStyle name="60% - Акцент3 3" xfId="56" xr:uid="{00000000-0005-0000-0000-000037000000}"/>
    <cellStyle name="60% - Акцент4 2" xfId="57" xr:uid="{00000000-0005-0000-0000-000038000000}"/>
    <cellStyle name="60% - Акцент4 3" xfId="58" xr:uid="{00000000-0005-0000-0000-000039000000}"/>
    <cellStyle name="60% - Акцент5 2" xfId="59" xr:uid="{00000000-0005-0000-0000-00003A000000}"/>
    <cellStyle name="60% - Акцент5 3" xfId="60" xr:uid="{00000000-0005-0000-0000-00003B000000}"/>
    <cellStyle name="60% - Акцент6 2" xfId="61" xr:uid="{00000000-0005-0000-0000-00003C000000}"/>
    <cellStyle name="60% - Акцент6 3" xfId="62" xr:uid="{00000000-0005-0000-0000-00003D000000}"/>
    <cellStyle name="Accent1" xfId="63" xr:uid="{00000000-0005-0000-0000-00003E000000}"/>
    <cellStyle name="Accent2" xfId="64" xr:uid="{00000000-0005-0000-0000-00003F000000}"/>
    <cellStyle name="Accent3" xfId="65" xr:uid="{00000000-0005-0000-0000-000040000000}"/>
    <cellStyle name="Accent4" xfId="66" xr:uid="{00000000-0005-0000-0000-000041000000}"/>
    <cellStyle name="Accent5" xfId="67" xr:uid="{00000000-0005-0000-0000-000042000000}"/>
    <cellStyle name="Accent6" xfId="68" xr:uid="{00000000-0005-0000-0000-000043000000}"/>
    <cellStyle name="Bad" xfId="69" xr:uid="{00000000-0005-0000-0000-000044000000}"/>
    <cellStyle name="Calculation" xfId="70" xr:uid="{00000000-0005-0000-0000-000045000000}"/>
    <cellStyle name="Check Cell" xfId="71" xr:uid="{00000000-0005-0000-0000-000046000000}"/>
    <cellStyle name="Column-Header" xfId="72" xr:uid="{00000000-0005-0000-0000-000047000000}"/>
    <cellStyle name="Column-Header 2" xfId="73" xr:uid="{00000000-0005-0000-0000-000048000000}"/>
    <cellStyle name="Column-Header 3" xfId="74" xr:uid="{00000000-0005-0000-0000-000049000000}"/>
    <cellStyle name="Column-Header 4" xfId="75" xr:uid="{00000000-0005-0000-0000-00004A000000}"/>
    <cellStyle name="Column-Header 5" xfId="76" xr:uid="{00000000-0005-0000-0000-00004B000000}"/>
    <cellStyle name="Column-Header 6" xfId="77" xr:uid="{00000000-0005-0000-0000-00004C000000}"/>
    <cellStyle name="Column-Header 7" xfId="78" xr:uid="{00000000-0005-0000-0000-00004D000000}"/>
    <cellStyle name="Column-Header 7 2" xfId="79" xr:uid="{00000000-0005-0000-0000-00004E000000}"/>
    <cellStyle name="Column-Header 8" xfId="80" xr:uid="{00000000-0005-0000-0000-00004F000000}"/>
    <cellStyle name="Column-Header 8 2" xfId="81" xr:uid="{00000000-0005-0000-0000-000050000000}"/>
    <cellStyle name="Column-Header 9" xfId="82" xr:uid="{00000000-0005-0000-0000-000051000000}"/>
    <cellStyle name="Column-Header 9 2" xfId="83" xr:uid="{00000000-0005-0000-0000-000052000000}"/>
    <cellStyle name="Column-Header_Zvit rux-koshtiv 2010 Департамент " xfId="84" xr:uid="{00000000-0005-0000-0000-000053000000}"/>
    <cellStyle name="Define-Column" xfId="85" xr:uid="{00000000-0005-0000-0000-000054000000}"/>
    <cellStyle name="Define-Column 10" xfId="86" xr:uid="{00000000-0005-0000-0000-000055000000}"/>
    <cellStyle name="Define-Column 2" xfId="87" xr:uid="{00000000-0005-0000-0000-000056000000}"/>
    <cellStyle name="Define-Column 3" xfId="88" xr:uid="{00000000-0005-0000-0000-000057000000}"/>
    <cellStyle name="Define-Column 4" xfId="89" xr:uid="{00000000-0005-0000-0000-000058000000}"/>
    <cellStyle name="Define-Column 5" xfId="90" xr:uid="{00000000-0005-0000-0000-000059000000}"/>
    <cellStyle name="Define-Column 6" xfId="91" xr:uid="{00000000-0005-0000-0000-00005A000000}"/>
    <cellStyle name="Define-Column 7" xfId="92" xr:uid="{00000000-0005-0000-0000-00005B000000}"/>
    <cellStyle name="Define-Column 7 2" xfId="93" xr:uid="{00000000-0005-0000-0000-00005C000000}"/>
    <cellStyle name="Define-Column 7 3" xfId="94" xr:uid="{00000000-0005-0000-0000-00005D000000}"/>
    <cellStyle name="Define-Column 8" xfId="95" xr:uid="{00000000-0005-0000-0000-00005E000000}"/>
    <cellStyle name="Define-Column 8 2" xfId="96" xr:uid="{00000000-0005-0000-0000-00005F000000}"/>
    <cellStyle name="Define-Column 8 3" xfId="97" xr:uid="{00000000-0005-0000-0000-000060000000}"/>
    <cellStyle name="Define-Column 9" xfId="98" xr:uid="{00000000-0005-0000-0000-000061000000}"/>
    <cellStyle name="Define-Column 9 2" xfId="99" xr:uid="{00000000-0005-0000-0000-000062000000}"/>
    <cellStyle name="Define-Column 9 3" xfId="100" xr:uid="{00000000-0005-0000-0000-000063000000}"/>
    <cellStyle name="Define-Column_Zvit rux-koshtiv 2010 Департамент " xfId="101" xr:uid="{00000000-0005-0000-0000-000064000000}"/>
    <cellStyle name="Explanatory Text" xfId="102" xr:uid="{00000000-0005-0000-0000-000065000000}"/>
    <cellStyle name="FS10" xfId="103" xr:uid="{00000000-0005-0000-0000-000066000000}"/>
    <cellStyle name="Good" xfId="104" xr:uid="{00000000-0005-0000-0000-000067000000}"/>
    <cellStyle name="Heading 1" xfId="105" xr:uid="{00000000-0005-0000-0000-000068000000}"/>
    <cellStyle name="Heading 2" xfId="106" xr:uid="{00000000-0005-0000-0000-000069000000}"/>
    <cellStyle name="Heading 3" xfId="107" xr:uid="{00000000-0005-0000-0000-00006A000000}"/>
    <cellStyle name="Heading 4" xfId="108" xr:uid="{00000000-0005-0000-0000-00006B000000}"/>
    <cellStyle name="Hyperlink 2" xfId="109" xr:uid="{00000000-0005-0000-0000-00006C000000}"/>
    <cellStyle name="Input" xfId="110" xr:uid="{00000000-0005-0000-0000-00006D000000}"/>
    <cellStyle name="Level0" xfId="111" xr:uid="{00000000-0005-0000-0000-00006E000000}"/>
    <cellStyle name="Level0 10" xfId="112" xr:uid="{00000000-0005-0000-0000-00006F000000}"/>
    <cellStyle name="Level0 2" xfId="113" xr:uid="{00000000-0005-0000-0000-000070000000}"/>
    <cellStyle name="Level0 2 2" xfId="114" xr:uid="{00000000-0005-0000-0000-000071000000}"/>
    <cellStyle name="Level0 3" xfId="115" xr:uid="{00000000-0005-0000-0000-000072000000}"/>
    <cellStyle name="Level0 3 2" xfId="116" xr:uid="{00000000-0005-0000-0000-000073000000}"/>
    <cellStyle name="Level0 4" xfId="117" xr:uid="{00000000-0005-0000-0000-000074000000}"/>
    <cellStyle name="Level0 4 2" xfId="118" xr:uid="{00000000-0005-0000-0000-000075000000}"/>
    <cellStyle name="Level0 5" xfId="119" xr:uid="{00000000-0005-0000-0000-000076000000}"/>
    <cellStyle name="Level0 6" xfId="120" xr:uid="{00000000-0005-0000-0000-000077000000}"/>
    <cellStyle name="Level0 7" xfId="121" xr:uid="{00000000-0005-0000-0000-000078000000}"/>
    <cellStyle name="Level0 7 2" xfId="122" xr:uid="{00000000-0005-0000-0000-000079000000}"/>
    <cellStyle name="Level0 7 3" xfId="123" xr:uid="{00000000-0005-0000-0000-00007A000000}"/>
    <cellStyle name="Level0 8" xfId="124" xr:uid="{00000000-0005-0000-0000-00007B000000}"/>
    <cellStyle name="Level0 8 2" xfId="125" xr:uid="{00000000-0005-0000-0000-00007C000000}"/>
    <cellStyle name="Level0 8 3" xfId="126" xr:uid="{00000000-0005-0000-0000-00007D000000}"/>
    <cellStyle name="Level0 9" xfId="127" xr:uid="{00000000-0005-0000-0000-00007E000000}"/>
    <cellStyle name="Level0 9 2" xfId="128" xr:uid="{00000000-0005-0000-0000-00007F000000}"/>
    <cellStyle name="Level0 9 3" xfId="129" xr:uid="{00000000-0005-0000-0000-000080000000}"/>
    <cellStyle name="Level0_Zvit rux-koshtiv 2010 Департамент " xfId="130" xr:uid="{00000000-0005-0000-0000-000081000000}"/>
    <cellStyle name="Level1" xfId="131" xr:uid="{00000000-0005-0000-0000-000082000000}"/>
    <cellStyle name="Level1 2" xfId="132" xr:uid="{00000000-0005-0000-0000-000083000000}"/>
    <cellStyle name="Level1-Numbers" xfId="133" xr:uid="{00000000-0005-0000-0000-000084000000}"/>
    <cellStyle name="Level1-Numbers 2" xfId="134" xr:uid="{00000000-0005-0000-0000-000085000000}"/>
    <cellStyle name="Level1-Numbers-Hide" xfId="135" xr:uid="{00000000-0005-0000-0000-000086000000}"/>
    <cellStyle name="Level2" xfId="136" xr:uid="{00000000-0005-0000-0000-000087000000}"/>
    <cellStyle name="Level2 2" xfId="137" xr:uid="{00000000-0005-0000-0000-000088000000}"/>
    <cellStyle name="Level2-Hide" xfId="138" xr:uid="{00000000-0005-0000-0000-000089000000}"/>
    <cellStyle name="Level2-Hide 2" xfId="139" xr:uid="{00000000-0005-0000-0000-00008A000000}"/>
    <cellStyle name="Level2-Numbers" xfId="140" xr:uid="{00000000-0005-0000-0000-00008B000000}"/>
    <cellStyle name="Level2-Numbers 2" xfId="141" xr:uid="{00000000-0005-0000-0000-00008C000000}"/>
    <cellStyle name="Level2-Numbers-Hide" xfId="142" xr:uid="{00000000-0005-0000-0000-00008D000000}"/>
    <cellStyle name="Level3" xfId="143" xr:uid="{00000000-0005-0000-0000-00008E000000}"/>
    <cellStyle name="Level3 2" xfId="144" xr:uid="{00000000-0005-0000-0000-00008F000000}"/>
    <cellStyle name="Level3 3" xfId="145" xr:uid="{00000000-0005-0000-0000-000090000000}"/>
    <cellStyle name="Level3_План департамент_2010_1207" xfId="146" xr:uid="{00000000-0005-0000-0000-000091000000}"/>
    <cellStyle name="Level3-Hide" xfId="147" xr:uid="{00000000-0005-0000-0000-000092000000}"/>
    <cellStyle name="Level3-Hide 2" xfId="148" xr:uid="{00000000-0005-0000-0000-000093000000}"/>
    <cellStyle name="Level3-Numbers" xfId="149" xr:uid="{00000000-0005-0000-0000-000094000000}"/>
    <cellStyle name="Level3-Numbers 2" xfId="150" xr:uid="{00000000-0005-0000-0000-000095000000}"/>
    <cellStyle name="Level3-Numbers 3" xfId="151" xr:uid="{00000000-0005-0000-0000-000096000000}"/>
    <cellStyle name="Level3-Numbers_План департамент_2010_1207" xfId="152" xr:uid="{00000000-0005-0000-0000-000097000000}"/>
    <cellStyle name="Level3-Numbers-Hide" xfId="153" xr:uid="{00000000-0005-0000-0000-000098000000}"/>
    <cellStyle name="Level4" xfId="154" xr:uid="{00000000-0005-0000-0000-000099000000}"/>
    <cellStyle name="Level4 2" xfId="155" xr:uid="{00000000-0005-0000-0000-00009A000000}"/>
    <cellStyle name="Level4-Hide" xfId="156" xr:uid="{00000000-0005-0000-0000-00009B000000}"/>
    <cellStyle name="Level4-Hide 2" xfId="157" xr:uid="{00000000-0005-0000-0000-00009C000000}"/>
    <cellStyle name="Level4-Numbers" xfId="158" xr:uid="{00000000-0005-0000-0000-00009D000000}"/>
    <cellStyle name="Level4-Numbers 2" xfId="159" xr:uid="{00000000-0005-0000-0000-00009E000000}"/>
    <cellStyle name="Level4-Numbers-Hide" xfId="160" xr:uid="{00000000-0005-0000-0000-00009F000000}"/>
    <cellStyle name="Level5" xfId="161" xr:uid="{00000000-0005-0000-0000-0000A0000000}"/>
    <cellStyle name="Level5 2" xfId="162" xr:uid="{00000000-0005-0000-0000-0000A1000000}"/>
    <cellStyle name="Level5-Hide" xfId="163" xr:uid="{00000000-0005-0000-0000-0000A2000000}"/>
    <cellStyle name="Level5-Hide 2" xfId="164" xr:uid="{00000000-0005-0000-0000-0000A3000000}"/>
    <cellStyle name="Level5-Numbers" xfId="165" xr:uid="{00000000-0005-0000-0000-0000A4000000}"/>
    <cellStyle name="Level5-Numbers 2" xfId="166" xr:uid="{00000000-0005-0000-0000-0000A5000000}"/>
    <cellStyle name="Level5-Numbers-Hide" xfId="167" xr:uid="{00000000-0005-0000-0000-0000A6000000}"/>
    <cellStyle name="Level6" xfId="168" xr:uid="{00000000-0005-0000-0000-0000A7000000}"/>
    <cellStyle name="Level6 2" xfId="169" xr:uid="{00000000-0005-0000-0000-0000A8000000}"/>
    <cellStyle name="Level6-Hide" xfId="170" xr:uid="{00000000-0005-0000-0000-0000A9000000}"/>
    <cellStyle name="Level6-Hide 2" xfId="171" xr:uid="{00000000-0005-0000-0000-0000AA000000}"/>
    <cellStyle name="Level6-Numbers" xfId="172" xr:uid="{00000000-0005-0000-0000-0000AB000000}"/>
    <cellStyle name="Level6-Numbers 2" xfId="173" xr:uid="{00000000-0005-0000-0000-0000AC000000}"/>
    <cellStyle name="Level7" xfId="174" xr:uid="{00000000-0005-0000-0000-0000AD000000}"/>
    <cellStyle name="Level7-Hide" xfId="175" xr:uid="{00000000-0005-0000-0000-0000AE000000}"/>
    <cellStyle name="Level7-Numbers" xfId="176" xr:uid="{00000000-0005-0000-0000-0000AF000000}"/>
    <cellStyle name="Linked Cell" xfId="177" xr:uid="{00000000-0005-0000-0000-0000B0000000}"/>
    <cellStyle name="Neutral" xfId="178" xr:uid="{00000000-0005-0000-0000-0000B1000000}"/>
    <cellStyle name="Normal 2" xfId="179" xr:uid="{00000000-0005-0000-0000-0000B2000000}"/>
    <cellStyle name="Normal_GSE DCF_Model_31_07_09 final" xfId="180" xr:uid="{00000000-0005-0000-0000-0000B3000000}"/>
    <cellStyle name="Note" xfId="181" xr:uid="{00000000-0005-0000-0000-0000B4000000}"/>
    <cellStyle name="Number-Cells" xfId="182" xr:uid="{00000000-0005-0000-0000-0000B5000000}"/>
    <cellStyle name="Number-Cells-Column2" xfId="183" xr:uid="{00000000-0005-0000-0000-0000B6000000}"/>
    <cellStyle name="Number-Cells-Column5" xfId="184" xr:uid="{00000000-0005-0000-0000-0000B7000000}"/>
    <cellStyle name="Output" xfId="185" xr:uid="{00000000-0005-0000-0000-0000B8000000}"/>
    <cellStyle name="Row-Header" xfId="186" xr:uid="{00000000-0005-0000-0000-0000B9000000}"/>
    <cellStyle name="Row-Header 2" xfId="187" xr:uid="{00000000-0005-0000-0000-0000BA000000}"/>
    <cellStyle name="Title" xfId="188" xr:uid="{00000000-0005-0000-0000-0000BB000000}"/>
    <cellStyle name="Total" xfId="189" xr:uid="{00000000-0005-0000-0000-0000BC000000}"/>
    <cellStyle name="Warning Text" xfId="190" xr:uid="{00000000-0005-0000-0000-0000BD000000}"/>
    <cellStyle name="Акцент1 2" xfId="191" xr:uid="{00000000-0005-0000-0000-0000BE000000}"/>
    <cellStyle name="Акцент1 3" xfId="192" xr:uid="{00000000-0005-0000-0000-0000BF000000}"/>
    <cellStyle name="Акцент2 2" xfId="193" xr:uid="{00000000-0005-0000-0000-0000C0000000}"/>
    <cellStyle name="Акцент2 3" xfId="194" xr:uid="{00000000-0005-0000-0000-0000C1000000}"/>
    <cellStyle name="Акцент3 2" xfId="195" xr:uid="{00000000-0005-0000-0000-0000C2000000}"/>
    <cellStyle name="Акцент3 3" xfId="196" xr:uid="{00000000-0005-0000-0000-0000C3000000}"/>
    <cellStyle name="Акцент4 2" xfId="197" xr:uid="{00000000-0005-0000-0000-0000C4000000}"/>
    <cellStyle name="Акцент4 3" xfId="198" xr:uid="{00000000-0005-0000-0000-0000C5000000}"/>
    <cellStyle name="Акцент5 2" xfId="199" xr:uid="{00000000-0005-0000-0000-0000C6000000}"/>
    <cellStyle name="Акцент5 3" xfId="200" xr:uid="{00000000-0005-0000-0000-0000C7000000}"/>
    <cellStyle name="Акцент6 2" xfId="201" xr:uid="{00000000-0005-0000-0000-0000C8000000}"/>
    <cellStyle name="Акцент6 3" xfId="202" xr:uid="{00000000-0005-0000-0000-0000C9000000}"/>
    <cellStyle name="Ввод  2" xfId="203" xr:uid="{00000000-0005-0000-0000-0000CA000000}"/>
    <cellStyle name="Ввод  3" xfId="204" xr:uid="{00000000-0005-0000-0000-0000CB000000}"/>
    <cellStyle name="Вывод 2" xfId="205" xr:uid="{00000000-0005-0000-0000-0000CC000000}"/>
    <cellStyle name="Вывод 3" xfId="206" xr:uid="{00000000-0005-0000-0000-0000CD000000}"/>
    <cellStyle name="Вычисление 2" xfId="207" xr:uid="{00000000-0005-0000-0000-0000CE000000}"/>
    <cellStyle name="Вычисление 3" xfId="208" xr:uid="{00000000-0005-0000-0000-0000CF000000}"/>
    <cellStyle name="Денежный 2" xfId="209" xr:uid="{00000000-0005-0000-0000-0000D0000000}"/>
    <cellStyle name="Заголовок 1 2" xfId="210" xr:uid="{00000000-0005-0000-0000-0000D1000000}"/>
    <cellStyle name="Заголовок 1 3" xfId="211" xr:uid="{00000000-0005-0000-0000-0000D2000000}"/>
    <cellStyle name="Заголовок 2 2" xfId="212" xr:uid="{00000000-0005-0000-0000-0000D3000000}"/>
    <cellStyle name="Заголовок 2 3" xfId="213" xr:uid="{00000000-0005-0000-0000-0000D4000000}"/>
    <cellStyle name="Заголовок 3 2" xfId="214" xr:uid="{00000000-0005-0000-0000-0000D5000000}"/>
    <cellStyle name="Заголовок 3 3" xfId="215" xr:uid="{00000000-0005-0000-0000-0000D6000000}"/>
    <cellStyle name="Заголовок 4 2" xfId="216" xr:uid="{00000000-0005-0000-0000-0000D7000000}"/>
    <cellStyle name="Заголовок 4 3" xfId="217" xr:uid="{00000000-0005-0000-0000-0000D8000000}"/>
    <cellStyle name="Итог 2" xfId="218" xr:uid="{00000000-0005-0000-0000-0000D9000000}"/>
    <cellStyle name="Итог 3" xfId="219" xr:uid="{00000000-0005-0000-0000-0000DA000000}"/>
    <cellStyle name="Контрольная ячейка 2" xfId="220" xr:uid="{00000000-0005-0000-0000-0000DB000000}"/>
    <cellStyle name="Контрольная ячейка 3" xfId="221" xr:uid="{00000000-0005-0000-0000-0000DC000000}"/>
    <cellStyle name="Название 2" xfId="222" xr:uid="{00000000-0005-0000-0000-0000DD000000}"/>
    <cellStyle name="Название 3" xfId="223" xr:uid="{00000000-0005-0000-0000-0000DE000000}"/>
    <cellStyle name="Нейтральный 2" xfId="224" xr:uid="{00000000-0005-0000-0000-0000DF000000}"/>
    <cellStyle name="Нейтральный 3" xfId="225" xr:uid="{00000000-0005-0000-0000-0000E0000000}"/>
    <cellStyle name="Обычный" xfId="0" builtinId="0"/>
    <cellStyle name="Обычный 10" xfId="226" xr:uid="{00000000-0005-0000-0000-0000E2000000}"/>
    <cellStyle name="Обычный 11" xfId="227" xr:uid="{00000000-0005-0000-0000-0000E3000000}"/>
    <cellStyle name="Обычный 12" xfId="228" xr:uid="{00000000-0005-0000-0000-0000E4000000}"/>
    <cellStyle name="Обычный 13" xfId="229" xr:uid="{00000000-0005-0000-0000-0000E5000000}"/>
    <cellStyle name="Обычный 14" xfId="230" xr:uid="{00000000-0005-0000-0000-0000E6000000}"/>
    <cellStyle name="Обычный 15" xfId="231" xr:uid="{00000000-0005-0000-0000-0000E7000000}"/>
    <cellStyle name="Обычный 16" xfId="232" xr:uid="{00000000-0005-0000-0000-0000E8000000}"/>
    <cellStyle name="Обычный 17" xfId="233" xr:uid="{00000000-0005-0000-0000-0000E9000000}"/>
    <cellStyle name="Обычный 18" xfId="234" xr:uid="{00000000-0005-0000-0000-0000EA000000}"/>
    <cellStyle name="Обычный 2" xfId="235" xr:uid="{00000000-0005-0000-0000-0000EB000000}"/>
    <cellStyle name="Обычный 2 10" xfId="236" xr:uid="{00000000-0005-0000-0000-0000EC000000}"/>
    <cellStyle name="Обычный 2 11" xfId="237" xr:uid="{00000000-0005-0000-0000-0000ED000000}"/>
    <cellStyle name="Обычный 2 12" xfId="238" xr:uid="{00000000-0005-0000-0000-0000EE000000}"/>
    <cellStyle name="Обычный 2 13" xfId="239" xr:uid="{00000000-0005-0000-0000-0000EF000000}"/>
    <cellStyle name="Обычный 2 14" xfId="240" xr:uid="{00000000-0005-0000-0000-0000F0000000}"/>
    <cellStyle name="Обычный 2 15" xfId="241" xr:uid="{00000000-0005-0000-0000-0000F1000000}"/>
    <cellStyle name="Обычный 2 16" xfId="242" xr:uid="{00000000-0005-0000-0000-0000F2000000}"/>
    <cellStyle name="Обычный 2 2" xfId="243" xr:uid="{00000000-0005-0000-0000-0000F3000000}"/>
    <cellStyle name="Обычный 2 2 2" xfId="244" xr:uid="{00000000-0005-0000-0000-0000F4000000}"/>
    <cellStyle name="Обычный 2 2 3" xfId="245" xr:uid="{00000000-0005-0000-0000-0000F5000000}"/>
    <cellStyle name="Обычный 2 2_Расшифровка прочих" xfId="246" xr:uid="{00000000-0005-0000-0000-0000F6000000}"/>
    <cellStyle name="Обычный 2 3" xfId="247" xr:uid="{00000000-0005-0000-0000-0000F7000000}"/>
    <cellStyle name="Обычный 2 4" xfId="248" xr:uid="{00000000-0005-0000-0000-0000F8000000}"/>
    <cellStyle name="Обычный 2 5" xfId="249" xr:uid="{00000000-0005-0000-0000-0000F9000000}"/>
    <cellStyle name="Обычный 2 6" xfId="250" xr:uid="{00000000-0005-0000-0000-0000FA000000}"/>
    <cellStyle name="Обычный 2 7" xfId="251" xr:uid="{00000000-0005-0000-0000-0000FB000000}"/>
    <cellStyle name="Обычный 2 8" xfId="252" xr:uid="{00000000-0005-0000-0000-0000FC000000}"/>
    <cellStyle name="Обычный 2 9" xfId="253" xr:uid="{00000000-0005-0000-0000-0000FD000000}"/>
    <cellStyle name="Обычный 2_2604-2010" xfId="254" xr:uid="{00000000-0005-0000-0000-0000FE000000}"/>
    <cellStyle name="Обычный 3" xfId="255" xr:uid="{00000000-0005-0000-0000-0000FF000000}"/>
    <cellStyle name="Обычный 3 10" xfId="256" xr:uid="{00000000-0005-0000-0000-000000010000}"/>
    <cellStyle name="Обычный 3 11" xfId="257" xr:uid="{00000000-0005-0000-0000-000001010000}"/>
    <cellStyle name="Обычный 3 12" xfId="258" xr:uid="{00000000-0005-0000-0000-000002010000}"/>
    <cellStyle name="Обычный 3 13" xfId="259" xr:uid="{00000000-0005-0000-0000-000003010000}"/>
    <cellStyle name="Обычный 3 14" xfId="260" xr:uid="{00000000-0005-0000-0000-000004010000}"/>
    <cellStyle name="Обычный 3 2" xfId="261" xr:uid="{00000000-0005-0000-0000-000005010000}"/>
    <cellStyle name="Обычный 3 3" xfId="262" xr:uid="{00000000-0005-0000-0000-000006010000}"/>
    <cellStyle name="Обычный 3 4" xfId="263" xr:uid="{00000000-0005-0000-0000-000007010000}"/>
    <cellStyle name="Обычный 3 5" xfId="264" xr:uid="{00000000-0005-0000-0000-000008010000}"/>
    <cellStyle name="Обычный 3 6" xfId="265" xr:uid="{00000000-0005-0000-0000-000009010000}"/>
    <cellStyle name="Обычный 3 7" xfId="266" xr:uid="{00000000-0005-0000-0000-00000A010000}"/>
    <cellStyle name="Обычный 3 8" xfId="267" xr:uid="{00000000-0005-0000-0000-00000B010000}"/>
    <cellStyle name="Обычный 3 9" xfId="268" xr:uid="{00000000-0005-0000-0000-00000C010000}"/>
    <cellStyle name="Обычный 3_Дефицит_7 млрд_0608_бс" xfId="269" xr:uid="{00000000-0005-0000-0000-00000D010000}"/>
    <cellStyle name="Обычный 4" xfId="270" xr:uid="{00000000-0005-0000-0000-00000E010000}"/>
    <cellStyle name="Обычный 5" xfId="271" xr:uid="{00000000-0005-0000-0000-00000F010000}"/>
    <cellStyle name="Обычный 5 2" xfId="272" xr:uid="{00000000-0005-0000-0000-000010010000}"/>
    <cellStyle name="Обычный 6" xfId="273" xr:uid="{00000000-0005-0000-0000-000011010000}"/>
    <cellStyle name="Обычный 6 2" xfId="274" xr:uid="{00000000-0005-0000-0000-000012010000}"/>
    <cellStyle name="Обычный 6 3" xfId="275" xr:uid="{00000000-0005-0000-0000-000013010000}"/>
    <cellStyle name="Обычный 6 4" xfId="276" xr:uid="{00000000-0005-0000-0000-000014010000}"/>
    <cellStyle name="Обычный 6_Дефицит_7 млрд_0608_бс" xfId="277" xr:uid="{00000000-0005-0000-0000-000015010000}"/>
    <cellStyle name="Обычный 7" xfId="278" xr:uid="{00000000-0005-0000-0000-000016010000}"/>
    <cellStyle name="Обычный 7 2" xfId="279" xr:uid="{00000000-0005-0000-0000-000017010000}"/>
    <cellStyle name="Обычный 8" xfId="280" xr:uid="{00000000-0005-0000-0000-000018010000}"/>
    <cellStyle name="Обычный 9" xfId="281" xr:uid="{00000000-0005-0000-0000-000019010000}"/>
    <cellStyle name="Обычный 9 2" xfId="282" xr:uid="{00000000-0005-0000-0000-00001A010000}"/>
    <cellStyle name="Плохой 2" xfId="283" xr:uid="{00000000-0005-0000-0000-00001B010000}"/>
    <cellStyle name="Плохой 3" xfId="284" xr:uid="{00000000-0005-0000-0000-00001C010000}"/>
    <cellStyle name="Пояснение 2" xfId="285" xr:uid="{00000000-0005-0000-0000-00001D010000}"/>
    <cellStyle name="Пояснение 3" xfId="286" xr:uid="{00000000-0005-0000-0000-00001E010000}"/>
    <cellStyle name="Примечание 2" xfId="287" xr:uid="{00000000-0005-0000-0000-00001F010000}"/>
    <cellStyle name="Примечание 3" xfId="288" xr:uid="{00000000-0005-0000-0000-000020010000}"/>
    <cellStyle name="Процентный 2" xfId="289" xr:uid="{00000000-0005-0000-0000-000021010000}"/>
    <cellStyle name="Процентный 2 10" xfId="290" xr:uid="{00000000-0005-0000-0000-000022010000}"/>
    <cellStyle name="Процентный 2 11" xfId="291" xr:uid="{00000000-0005-0000-0000-000023010000}"/>
    <cellStyle name="Процентный 2 12" xfId="292" xr:uid="{00000000-0005-0000-0000-000024010000}"/>
    <cellStyle name="Процентный 2 13" xfId="293" xr:uid="{00000000-0005-0000-0000-000025010000}"/>
    <cellStyle name="Процентный 2 14" xfId="294" xr:uid="{00000000-0005-0000-0000-000026010000}"/>
    <cellStyle name="Процентный 2 15" xfId="295" xr:uid="{00000000-0005-0000-0000-000027010000}"/>
    <cellStyle name="Процентный 2 16" xfId="296" xr:uid="{00000000-0005-0000-0000-000028010000}"/>
    <cellStyle name="Процентный 2 2" xfId="297" xr:uid="{00000000-0005-0000-0000-000029010000}"/>
    <cellStyle name="Процентный 2 3" xfId="298" xr:uid="{00000000-0005-0000-0000-00002A010000}"/>
    <cellStyle name="Процентный 2 4" xfId="299" xr:uid="{00000000-0005-0000-0000-00002B010000}"/>
    <cellStyle name="Процентный 2 5" xfId="300" xr:uid="{00000000-0005-0000-0000-00002C010000}"/>
    <cellStyle name="Процентный 2 6" xfId="301" xr:uid="{00000000-0005-0000-0000-00002D010000}"/>
    <cellStyle name="Процентный 2 7" xfId="302" xr:uid="{00000000-0005-0000-0000-00002E010000}"/>
    <cellStyle name="Процентный 2 8" xfId="303" xr:uid="{00000000-0005-0000-0000-00002F010000}"/>
    <cellStyle name="Процентный 2 9" xfId="304" xr:uid="{00000000-0005-0000-0000-000030010000}"/>
    <cellStyle name="Процентный 3" xfId="305" xr:uid="{00000000-0005-0000-0000-000031010000}"/>
    <cellStyle name="Процентный 4" xfId="306" xr:uid="{00000000-0005-0000-0000-000032010000}"/>
    <cellStyle name="Процентный 4 2" xfId="307" xr:uid="{00000000-0005-0000-0000-000033010000}"/>
    <cellStyle name="Связанная ячейка 2" xfId="308" xr:uid="{00000000-0005-0000-0000-000034010000}"/>
    <cellStyle name="Связанная ячейка 3" xfId="309" xr:uid="{00000000-0005-0000-0000-000035010000}"/>
    <cellStyle name="Стиль 1" xfId="310" xr:uid="{00000000-0005-0000-0000-000036010000}"/>
    <cellStyle name="Стиль 1 2" xfId="311" xr:uid="{00000000-0005-0000-0000-000037010000}"/>
    <cellStyle name="Стиль 1 3" xfId="312" xr:uid="{00000000-0005-0000-0000-000038010000}"/>
    <cellStyle name="Стиль 1 4" xfId="313" xr:uid="{00000000-0005-0000-0000-000039010000}"/>
    <cellStyle name="Стиль 1 5" xfId="314" xr:uid="{00000000-0005-0000-0000-00003A010000}"/>
    <cellStyle name="Стиль 1 6" xfId="315" xr:uid="{00000000-0005-0000-0000-00003B010000}"/>
    <cellStyle name="Стиль 1 7" xfId="316" xr:uid="{00000000-0005-0000-0000-00003C010000}"/>
    <cellStyle name="Текст предупреждения 2" xfId="317" xr:uid="{00000000-0005-0000-0000-00003D010000}"/>
    <cellStyle name="Текст предупреждения 3" xfId="318" xr:uid="{00000000-0005-0000-0000-00003E010000}"/>
    <cellStyle name="Тысячи [0]_1.62" xfId="319" xr:uid="{00000000-0005-0000-0000-00003F010000}"/>
    <cellStyle name="Тысячи_1.62" xfId="320" xr:uid="{00000000-0005-0000-0000-000040010000}"/>
    <cellStyle name="Финансовый" xfId="351" builtinId="3"/>
    <cellStyle name="Финансовый 2" xfId="321" xr:uid="{00000000-0005-0000-0000-000042010000}"/>
    <cellStyle name="Финансовый 2 10" xfId="322" xr:uid="{00000000-0005-0000-0000-000043010000}"/>
    <cellStyle name="Финансовый 2 11" xfId="323" xr:uid="{00000000-0005-0000-0000-000044010000}"/>
    <cellStyle name="Финансовый 2 12" xfId="324" xr:uid="{00000000-0005-0000-0000-000045010000}"/>
    <cellStyle name="Финансовый 2 13" xfId="325" xr:uid="{00000000-0005-0000-0000-000046010000}"/>
    <cellStyle name="Финансовый 2 14" xfId="326" xr:uid="{00000000-0005-0000-0000-000047010000}"/>
    <cellStyle name="Финансовый 2 15" xfId="327" xr:uid="{00000000-0005-0000-0000-000048010000}"/>
    <cellStyle name="Финансовый 2 16" xfId="328" xr:uid="{00000000-0005-0000-0000-000049010000}"/>
    <cellStyle name="Финансовый 2 17" xfId="329" xr:uid="{00000000-0005-0000-0000-00004A010000}"/>
    <cellStyle name="Финансовый 2 2" xfId="330" xr:uid="{00000000-0005-0000-0000-00004B010000}"/>
    <cellStyle name="Финансовый 2 3" xfId="331" xr:uid="{00000000-0005-0000-0000-00004C010000}"/>
    <cellStyle name="Финансовый 2 4" xfId="332" xr:uid="{00000000-0005-0000-0000-00004D010000}"/>
    <cellStyle name="Финансовый 2 5" xfId="333" xr:uid="{00000000-0005-0000-0000-00004E010000}"/>
    <cellStyle name="Финансовый 2 6" xfId="334" xr:uid="{00000000-0005-0000-0000-00004F010000}"/>
    <cellStyle name="Финансовый 2 7" xfId="335" xr:uid="{00000000-0005-0000-0000-000050010000}"/>
    <cellStyle name="Финансовый 2 8" xfId="336" xr:uid="{00000000-0005-0000-0000-000051010000}"/>
    <cellStyle name="Финансовый 2 9" xfId="337" xr:uid="{00000000-0005-0000-0000-000052010000}"/>
    <cellStyle name="Финансовый 3" xfId="338" xr:uid="{00000000-0005-0000-0000-000053010000}"/>
    <cellStyle name="Финансовый 3 2" xfId="339" xr:uid="{00000000-0005-0000-0000-000054010000}"/>
    <cellStyle name="Финансовый 4" xfId="340" xr:uid="{00000000-0005-0000-0000-000055010000}"/>
    <cellStyle name="Финансовый 4 2" xfId="341" xr:uid="{00000000-0005-0000-0000-000056010000}"/>
    <cellStyle name="Финансовый 4 3" xfId="342" xr:uid="{00000000-0005-0000-0000-000057010000}"/>
    <cellStyle name="Финансовый 5" xfId="343" xr:uid="{00000000-0005-0000-0000-000058010000}"/>
    <cellStyle name="Финансовый 6" xfId="344" xr:uid="{00000000-0005-0000-0000-000059010000}"/>
    <cellStyle name="Финансовый 7" xfId="345" xr:uid="{00000000-0005-0000-0000-00005A010000}"/>
    <cellStyle name="Хороший 2" xfId="346" xr:uid="{00000000-0005-0000-0000-00005B010000}"/>
    <cellStyle name="Хороший 3" xfId="347" xr:uid="{00000000-0005-0000-0000-00005C010000}"/>
    <cellStyle name="числовой" xfId="348" xr:uid="{00000000-0005-0000-0000-00005D010000}"/>
    <cellStyle name="Ю" xfId="349" xr:uid="{00000000-0005-0000-0000-00005E010000}"/>
    <cellStyle name="Ю-FreeSet_10" xfId="350" xr:uid="{00000000-0005-0000-0000-00005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2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styles" Target="styles.xml"/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20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doc.lan.me\V3221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ПЛАН ЗАКУПІВЕЛЬ 2018"/>
      <sheetName val="Аркуш2"/>
      <sheetName val="Лист 1"/>
      <sheetName val="Real_GDP_&amp;_Real_IP_(u)"/>
      <sheetName val="Real_GDP_&amp;_Real_IP_(e)"/>
      <sheetName val="Лист3"/>
      <sheetName val="TDSheet"/>
      <sheetName val="Лист2"/>
      <sheetName val="адмін_(2)"/>
      <sheetName val="MPPZ"/>
      <sheetName val="Довідник"/>
      <sheetName val="Real_GDP_&amp;_Real_IP_(u)1"/>
      <sheetName val="Real_GDP_&amp;_Real_IP_(e)1"/>
      <sheetName val="адмін_(2)1"/>
      <sheetName val="ПЛАН_ЗАКУПІВЕЛЬ_2018"/>
      <sheetName val="список"/>
      <sheetName val="список (2)"/>
      <sheetName val="список (6)"/>
      <sheetName val="аморт"/>
      <sheetName val="допоміжна"/>
      <sheetName val="Лист1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2002"/>
      <sheetName val="2001"/>
      <sheetName val="Ener "/>
      <sheetName val="зведена_таб"/>
      <sheetName val="попер_роз_(4)"/>
      <sheetName val="звед_оптим_(2)"/>
      <sheetName val="Current"/>
      <sheetName val="прим. IX. Деб. заб."/>
      <sheetName val="Test"/>
      <sheetName val="statiy"/>
      <sheetName val="pidr"/>
      <sheetName val="Technical"/>
      <sheetName val="МТР_Газ_України"/>
      <sheetName val="зведена_таб1"/>
      <sheetName val="попер_роз_(4)1"/>
      <sheetName val="звед_оптим_(2)1"/>
      <sheetName val="МТР_Газ_України1"/>
      <sheetName val="Ener_"/>
      <sheetName val="прим__IX__Деб__заб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попер_роз"/>
      <sheetName val="Inform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база 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2002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  <sheetName val="Ener 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1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7  Інші витрати"/>
      <sheetName val="ОСВ МСФЗ"/>
      <sheetName val="Inform"/>
      <sheetName val="Links"/>
      <sheetName val="Lead"/>
      <sheetName val="МТР Газ України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равила ДДС"/>
      <sheetName val="Inform"/>
      <sheetName val="база  "/>
      <sheetName val="7  Інші витрати"/>
      <sheetName val="Links"/>
      <sheetName val="Lead"/>
      <sheetName val="P_SC"/>
      <sheetName val="XLR_NoRangeSheet"/>
      <sheetName val="МТР_Газ_України"/>
      <sheetName val="МТР_все_2"/>
      <sheetName val="попер_роз"/>
      <sheetName val="МТР_Газ_України1"/>
      <sheetName val="МТР_все_21"/>
      <sheetName val="Правила_ДДС"/>
      <sheetName val="база__"/>
      <sheetName val="7__Інші_витрати"/>
      <sheetName val="_ф3"/>
      <sheetName val="_Ф4"/>
      <sheetName val="_Ф5"/>
      <sheetName val="Ф7_цены"/>
      <sheetName val="Ф8_цены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993"/>
      <sheetName val="cj"/>
      <sheetName val="7  інші витрати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аза__"/>
      <sheetName val="МТР_все_-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Inform"/>
      <sheetName val="база  "/>
      <sheetName val="7  інші витрати"/>
      <sheetName val="МТР_Газ_України"/>
      <sheetName val="Допущения"/>
      <sheetName val="МТР_Газ_України1"/>
      <sheetName val="база__"/>
      <sheetName val="7__інші_витрати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/>
      <sheetData sheetId="7"/>
      <sheetData sheetId="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попер_роз"/>
      <sheetName val="7  Інші витрати"/>
      <sheetName val="Inform"/>
      <sheetName val="Лист1"/>
      <sheetName val="МТР все 2"/>
      <sheetName val="МТР_Газ_України"/>
      <sheetName val="Assumptions and Inputs"/>
      <sheetName val="МТР_Газ_України1"/>
      <sheetName val="7__Інші_витрати"/>
      <sheetName val="МТР_все_2"/>
      <sheetName val="Assumptions_and_Inputs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3"/>
      <sheetName val="GDP"/>
      <sheetName val="Technical"/>
      <sheetName val="БАЗА  "/>
      <sheetName val="МТР Газ України"/>
      <sheetName val="Daten"/>
      <sheetName val="BGVN1"/>
      <sheetName val="Detail"/>
      <sheetName val="Annual Tables"/>
      <sheetName val="Index"/>
      <sheetName val="Annual Raw Data"/>
      <sheetName val="Quarterly Raw Data"/>
      <sheetName val="Quarterly MacroFlow"/>
      <sheetName val="unadjbs"/>
      <sheetName val="Inventories"/>
      <sheetName val="Inform"/>
      <sheetName val="Довідник"/>
      <sheetName val="БАЗА__"/>
      <sheetName val="МТР_Газ_України"/>
      <sheetName val="Annual_Tables"/>
      <sheetName val="Annual_Raw_Data"/>
      <sheetName val="Quarterly_Raw_Data"/>
      <sheetName val="Quarterly_MacroFlow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Maintenance"/>
      <sheetName val="Лист1"/>
      <sheetName val="МТР все 2"/>
      <sheetName val="2002"/>
      <sheetName val="200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МТР_все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Setup"/>
      <sheetName val="200"/>
      <sheetName val="1993"/>
      <sheetName val="Ener "/>
      <sheetName val="МТР все - 5"/>
      <sheetName val="Лист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Inform"/>
      <sheetName val="Internal Data"/>
      <sheetName val="попер_роз"/>
      <sheetName val="МТР_Апарат2"/>
      <sheetName val="МТР_Газ_України2"/>
      <sheetName val="МТР_Укртрансгаз2"/>
      <sheetName val="МТР_Укргазвидобування2"/>
      <sheetName val="МТР_Укрспецтрансгаз2"/>
      <sheetName val="МТР_Чорноморнафтогаз2"/>
      <sheetName val="МТР_Укртранснафта2"/>
      <sheetName val="МТР_Газ-тепло2"/>
      <sheetName val="7__Інші_витрати"/>
      <sheetName val="Ener_"/>
      <sheetName val="Internal_Data"/>
      <sheetName val="In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Inform"/>
      <sheetName val="база  "/>
      <sheetName val="gdp"/>
      <sheetName val="7  інші витрати"/>
      <sheetName val="МТР_Газ_України"/>
      <sheetName val="МТР_Газ_України1"/>
      <sheetName val="база__"/>
      <sheetName val="7__інші_витрати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"/>
      <sheetName val="база  "/>
      <sheetName val="7  інші витрати"/>
      <sheetName val="МТР Газ України"/>
      <sheetName val="п"/>
      <sheetName val="7__інші_витрати"/>
      <sheetName val="база__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Inform"/>
      <sheetName val="база  "/>
      <sheetName val="Лист1"/>
      <sheetName val="МТР все 2"/>
      <sheetName val="МТР_Газ_України"/>
      <sheetName val="попер_роз"/>
      <sheetName val="assumptions and inputs"/>
      <sheetName val="Cash Flows"/>
      <sheetName val="Terminal Value"/>
      <sheetName val="7  інші витрати"/>
      <sheetName val="МТР_Газ_України1"/>
      <sheetName val="МТР_все_2"/>
      <sheetName val="база__"/>
      <sheetName val="assumptions_and_inputs"/>
      <sheetName val="Cash_Flows"/>
      <sheetName val="Terminal_Valu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МТР Газ України"/>
      <sheetName val="7  інші витрати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  <sheetName val="попер_ро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Ener "/>
      <sheetName val="Лист1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ТРП"/>
      <sheetName val="Inform"/>
      <sheetName val="7  Інші витрати"/>
      <sheetName val="gdp"/>
      <sheetName val="1993"/>
      <sheetName val="Бюдж. баланс "/>
      <sheetName val="параметри"/>
      <sheetName val="Додаток 3"/>
      <sheetName val="Ener_"/>
      <sheetName val="попер_роз"/>
      <sheetName val="МТР_Газ_України1"/>
      <sheetName val="Ener_1"/>
      <sheetName val="Додаток_3"/>
      <sheetName val="7__інші_витрати"/>
      <sheetName val="МТР_все_2"/>
      <sheetName val="МТР_Апарат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юдж__баланс_"/>
      <sheetName val="812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Припущення"/>
      <sheetName val="Ener "/>
      <sheetName val="Осн. фін. пок. "/>
      <sheetName val="Inform"/>
      <sheetName val="МТР_Газ_України"/>
      <sheetName val="БАЗА__1"/>
      <sheetName val="БАЗА___(2)1"/>
      <sheetName val="БАЗА___(3)1"/>
      <sheetName val="БАЗА___(5)1"/>
      <sheetName val="БАЗА___(4)1"/>
      <sheetName val="МТР_Газ_України1"/>
      <sheetName val="Ener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3"/>
      <sheetName val="БАЗА  "/>
      <sheetName val="Inform"/>
      <sheetName val="МТР Газ України"/>
      <sheetName val="BGVN1"/>
      <sheetName val="7  інші витрати"/>
      <sheetName val="д17-1"/>
      <sheetName val="Лист1"/>
      <sheetName val="БАЗА__"/>
      <sheetName val="півріч"/>
      <sheetName val="КурсВалют"/>
      <sheetName val="НЕ УДАЛЯТЬ!"/>
      <sheetName val="БАЗА__1"/>
      <sheetName val="МТР_Газ_України"/>
      <sheetName val="7__інші_витрати"/>
      <sheetName val="НЕ_УДАЛЯТЬ!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Правила ДДС"/>
      <sheetName val="7  інші витрати"/>
      <sheetName val="1993"/>
      <sheetName val="п"/>
      <sheetName val="МТР Газ України"/>
      <sheetName val="Assumptions and Inputs"/>
      <sheetName val="Лист1"/>
      <sheetName val="consolidation hq formatted"/>
      <sheetName val="Правила_ДДС"/>
      <sheetName val="МТР_Газ_України"/>
      <sheetName val="7__інші_витрати"/>
      <sheetName val="Assumptions_and_Inputs"/>
      <sheetName val="Ener 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f-20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7  Інші витрати"/>
      <sheetName val="скрыть"/>
      <sheetName val="попер_роз"/>
      <sheetName val="Лист1"/>
      <sheetName val="consolidation hq formatted"/>
      <sheetName val="БАЗА  "/>
      <sheetName val="NIR-$"/>
      <sheetName val="МТР_Газ_України"/>
      <sheetName val="7__Інші_витрати"/>
      <sheetName val="consolidation_hq_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"/>
      <sheetName val="Технич лист"/>
      <sheetName val="до викупа"/>
      <sheetName val="gdp"/>
      <sheetName val="МТР Газ України"/>
      <sheetName val="Лист1"/>
      <sheetName val="Розш. ел. витрат за 9 місяців"/>
      <sheetName val="Рокада"/>
      <sheetName val="Ener "/>
      <sheetName val="7  інші витрати"/>
      <sheetName val="БАЗА  "/>
      <sheetName val="Технич_лист"/>
      <sheetName val="МТР_Газ_України"/>
      <sheetName val="до_викупа"/>
      <sheetName val="БАЗА__"/>
      <sheetName val="Ener_"/>
      <sheetName val="7__інші_витрати"/>
      <sheetName val="Розш__ел__витрат_за_9_місяців"/>
      <sheetName val="Список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МТР Газ України"/>
      <sheetName val="7  Інші витрати"/>
      <sheetName val="1993"/>
      <sheetName val="Ener "/>
      <sheetName val="додаток 1"/>
      <sheetName val="база  "/>
      <sheetName val="МТР_Газ_України"/>
      <sheetName val="реестр_заявок1"/>
      <sheetName val="7__Інші_витрат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Note2 to do "/>
      <sheetName val="4сд"/>
      <sheetName val="2сд"/>
      <sheetName val="7сд"/>
      <sheetName val="МТР Газ України"/>
      <sheetName val="7  Інші витрати"/>
      <sheetName val="1993"/>
      <sheetName val="Лист2"/>
      <sheetName val="припущення"/>
      <sheetName val="т17мб(шаблон)"/>
      <sheetName val="Set"/>
      <sheetName val="додаток  3"/>
      <sheetName val="база  "/>
      <sheetName val="реестр_заявок1"/>
      <sheetName val="mt bk"/>
      <sheetName val="Ener "/>
      <sheetName val="рэс п"/>
      <sheetName val="реестр_заявок2"/>
      <sheetName val="Note2_to_do_"/>
      <sheetName val="МТР_Газ_України"/>
      <sheetName val="7__Інші_витрати"/>
      <sheetName val="база__"/>
      <sheetName val="додаток__3"/>
      <sheetName val="mt_bk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  <sheetName val="БАЗА__1"/>
      <sheetName val="БАЗА___(2)1"/>
      <sheetName val="БАЗА___(3)1"/>
      <sheetName val="БАЗА___(4)1"/>
      <sheetName val="БАЗА___(5)1"/>
      <sheetName val="БАЗА___(6)1"/>
      <sheetName val="БАЗА___(7)1"/>
      <sheetName val="БАЗА___(8)1"/>
      <sheetName val="БАЗА___(9)1"/>
      <sheetName val="БАЗА___(10)1"/>
      <sheetName val="БАЗА___(12)1"/>
      <sheetName val="БАЗА___(11)1"/>
      <sheetName val="БАЗА___(13)1"/>
      <sheetName val="БАЗА___(14)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1993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  <sheetName val="gdp"/>
      <sheetName val="Setup"/>
      <sheetName val="МТР_Газ_України1"/>
      <sheetName val="реестр_заявок1"/>
      <sheetName val="7__Інші_витрати"/>
      <sheetName val="БАЗА__"/>
      <sheetName val="до_викупа"/>
      <sheetName val="Note2_to_do_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  <sheetName val="МТР Газ України"/>
      <sheetName val="7  інші витрати"/>
      <sheetName val="Ener "/>
      <sheetName val="1993"/>
      <sheetName val="gdp"/>
      <sheetName val="assumptions"/>
      <sheetName val="МТР_Газ_України"/>
      <sheetName val="7__інші_витрати"/>
      <sheetName val="Ener_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7  інші витрати"/>
      <sheetName val="МТР Газ України"/>
      <sheetName val="1993"/>
      <sheetName val="gdp"/>
      <sheetName val="Assumptions"/>
      <sheetName val="consolidation hq formatted"/>
      <sheetName val="1_Структура_по_елементах"/>
      <sheetName val="7__інші_витрати"/>
      <sheetName val="МТР_Газ_України"/>
      <sheetName val="рік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  <sheetName val="comp"/>
      <sheetName val="МТР_Газ_України"/>
      <sheetName val="7__інші_витрати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Inform"/>
      <sheetName val="1_Структура по елементах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Тит стор"/>
      <sheetName val="Sheet1"/>
      <sheetName val="Cons_FS"/>
      <sheetName val="General"/>
      <sheetName val="SC_Lists"/>
      <sheetName val="Scenarios"/>
      <sheetName val="Gas_SSO"/>
      <sheetName val="Gas_TSO"/>
      <sheetName val="UGV_Gas"/>
      <sheetName val="Strategic Options"/>
      <sheetName val="1993"/>
      <sheetName val="Мульт-ор М2, швидкість"/>
      <sheetName val="Тариф на транзи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0"/>
  <sheetViews>
    <sheetView view="pageBreakPreview" topLeftCell="A125" zoomScale="65" zoomScaleNormal="55" zoomScaleSheetLayoutView="65" workbookViewId="0">
      <selection activeCell="A131" sqref="A131"/>
    </sheetView>
  </sheetViews>
  <sheetFormatPr defaultColWidth="9.140625" defaultRowHeight="18.75"/>
  <cols>
    <col min="1" max="1" width="83.28515625" style="2" customWidth="1"/>
    <col min="2" max="2" width="10.85546875" style="12" customWidth="1"/>
    <col min="3" max="5" width="23" style="12" customWidth="1"/>
    <col min="6" max="6" width="23" style="2" customWidth="1"/>
    <col min="7" max="8" width="24.85546875" style="2" customWidth="1"/>
    <col min="9" max="9" width="24.5703125" style="2" customWidth="1"/>
    <col min="10" max="10" width="26.140625" style="2" customWidth="1"/>
    <col min="11" max="11" width="9.140625" style="2"/>
    <col min="12" max="12" width="10.5703125" style="2" customWidth="1"/>
    <col min="13" max="16384" width="9.140625" style="2"/>
  </cols>
  <sheetData>
    <row r="1" spans="1:10" ht="25.15" customHeight="1">
      <c r="A1" s="105"/>
      <c r="B1" s="46"/>
      <c r="C1" s="46"/>
      <c r="D1" s="46"/>
      <c r="E1" s="106"/>
      <c r="F1" s="107"/>
      <c r="G1" s="217" t="s">
        <v>0</v>
      </c>
      <c r="H1" s="217"/>
      <c r="I1" s="217"/>
      <c r="J1" s="217"/>
    </row>
    <row r="2" spans="1:10" ht="25.15" customHeight="1">
      <c r="A2" s="105"/>
      <c r="B2" s="46"/>
      <c r="C2" s="46"/>
      <c r="D2" s="46"/>
      <c r="E2" s="106"/>
      <c r="F2" s="107"/>
      <c r="G2" s="208"/>
      <c r="H2" s="208"/>
      <c r="I2" s="208"/>
      <c r="J2" s="208"/>
    </row>
    <row r="3" spans="1:10" ht="25.15" customHeight="1">
      <c r="A3" s="105"/>
      <c r="B3" s="46"/>
      <c r="C3" s="46"/>
      <c r="D3" s="46"/>
      <c r="E3" s="106"/>
      <c r="F3" s="107"/>
      <c r="G3" s="208" t="s">
        <v>449</v>
      </c>
      <c r="H3" s="208"/>
      <c r="I3" s="208"/>
      <c r="J3" s="208"/>
    </row>
    <row r="4" spans="1:10" ht="25.15" customHeight="1">
      <c r="A4" s="105"/>
      <c r="B4" s="46"/>
      <c r="C4" s="46"/>
      <c r="D4" s="46"/>
      <c r="E4" s="106"/>
      <c r="F4" s="107"/>
      <c r="G4" s="208" t="s">
        <v>448</v>
      </c>
      <c r="H4" s="208"/>
      <c r="I4" s="208"/>
      <c r="J4" s="208"/>
    </row>
    <row r="5" spans="1:10" ht="25.15" customHeight="1">
      <c r="A5" s="105"/>
      <c r="B5" s="46"/>
      <c r="C5" s="46"/>
      <c r="D5" s="46"/>
      <c r="E5" s="106"/>
      <c r="F5" s="107"/>
      <c r="G5" s="210" t="s">
        <v>450</v>
      </c>
      <c r="H5" s="208"/>
      <c r="I5" s="208"/>
      <c r="J5" s="208"/>
    </row>
    <row r="6" spans="1:10" ht="25.15" customHeight="1">
      <c r="A6" s="143"/>
      <c r="B6" s="144"/>
      <c r="C6" s="143"/>
      <c r="D6" s="144"/>
      <c r="E6" s="48"/>
      <c r="F6" s="47"/>
      <c r="G6" s="209" t="s">
        <v>451</v>
      </c>
      <c r="H6" s="209"/>
      <c r="I6" s="209"/>
      <c r="J6" s="209"/>
    </row>
    <row r="7" spans="1:10" ht="25.15" customHeight="1">
      <c r="A7" s="203"/>
      <c r="B7" s="204"/>
      <c r="C7" s="203"/>
      <c r="D7" s="204"/>
      <c r="E7" s="48"/>
      <c r="F7" s="47"/>
      <c r="G7" s="209"/>
      <c r="H7" s="209"/>
      <c r="I7" s="209"/>
      <c r="J7" s="209"/>
    </row>
    <row r="8" spans="1:10" ht="18" customHeight="1">
      <c r="A8" s="203"/>
      <c r="B8" s="204"/>
      <c r="C8" s="203"/>
      <c r="D8" s="204"/>
      <c r="E8" s="48"/>
      <c r="F8" s="47"/>
      <c r="G8" s="203"/>
      <c r="H8" s="203"/>
      <c r="I8" s="203"/>
      <c r="J8" s="203"/>
    </row>
    <row r="9" spans="1:10" ht="18" customHeight="1">
      <c r="A9" s="203"/>
      <c r="B9" s="204"/>
      <c r="C9" s="203"/>
      <c r="D9" s="204"/>
      <c r="E9" s="48"/>
      <c r="F9" s="47"/>
      <c r="G9" s="203"/>
      <c r="H9" s="203"/>
      <c r="I9" s="203"/>
      <c r="J9" s="203"/>
    </row>
    <row r="10" spans="1:10" ht="18" customHeight="1">
      <c r="A10" s="203"/>
      <c r="B10" s="204"/>
      <c r="C10" s="203"/>
      <c r="D10" s="204"/>
      <c r="E10" s="48"/>
      <c r="F10" s="47"/>
      <c r="G10" s="203"/>
      <c r="H10" s="203"/>
      <c r="I10" s="203"/>
      <c r="J10" s="203"/>
    </row>
    <row r="11" spans="1:10" ht="18" customHeight="1">
      <c r="A11" s="143"/>
      <c r="B11" s="144"/>
      <c r="C11" s="143"/>
      <c r="D11" s="144"/>
      <c r="E11" s="48"/>
      <c r="F11" s="47"/>
      <c r="G11" s="108"/>
      <c r="H11" s="108"/>
      <c r="I11" s="108"/>
      <c r="J11" s="108"/>
    </row>
    <row r="12" spans="1:10" ht="43.5" customHeight="1">
      <c r="A12" s="258"/>
      <c r="B12" s="258"/>
      <c r="C12" s="258"/>
      <c r="D12" s="258"/>
      <c r="E12" s="47"/>
      <c r="F12" s="47"/>
      <c r="G12" s="251" t="s">
        <v>1</v>
      </c>
      <c r="H12" s="253"/>
      <c r="I12" s="260" t="s">
        <v>2</v>
      </c>
      <c r="J12" s="260"/>
    </row>
    <row r="13" spans="1:10" ht="28.5" customHeight="1">
      <c r="A13" s="254" t="s">
        <v>3</v>
      </c>
      <c r="B13" s="261" t="s">
        <v>416</v>
      </c>
      <c r="C13" s="261"/>
      <c r="D13" s="261"/>
      <c r="E13" s="261"/>
      <c r="F13" s="261"/>
      <c r="G13" s="219" t="s">
        <v>4</v>
      </c>
      <c r="H13" s="221">
        <v>32818170</v>
      </c>
      <c r="I13" s="223" t="s">
        <v>5</v>
      </c>
      <c r="J13" s="259"/>
    </row>
    <row r="14" spans="1:10" ht="28.5" customHeight="1">
      <c r="A14" s="254"/>
      <c r="B14" s="261"/>
      <c r="C14" s="261"/>
      <c r="D14" s="261"/>
      <c r="E14" s="261"/>
      <c r="F14" s="261"/>
      <c r="G14" s="220"/>
      <c r="H14" s="222"/>
      <c r="I14" s="223"/>
      <c r="J14" s="260"/>
    </row>
    <row r="15" spans="1:10" ht="28.5" customHeight="1">
      <c r="A15" s="121" t="s">
        <v>6</v>
      </c>
      <c r="B15" s="218" t="s">
        <v>415</v>
      </c>
      <c r="C15" s="218"/>
      <c r="D15" s="218"/>
      <c r="E15" s="218"/>
      <c r="F15" s="218"/>
      <c r="G15" s="121" t="s">
        <v>7</v>
      </c>
      <c r="H15" s="121"/>
      <c r="I15" s="223" t="s">
        <v>5</v>
      </c>
      <c r="J15" s="259"/>
    </row>
    <row r="16" spans="1:10" ht="28.5" customHeight="1">
      <c r="A16" s="121" t="s">
        <v>8</v>
      </c>
      <c r="B16" s="251"/>
      <c r="C16" s="252"/>
      <c r="D16" s="252"/>
      <c r="E16" s="252"/>
      <c r="F16" s="253"/>
      <c r="G16" s="121" t="s">
        <v>9</v>
      </c>
      <c r="H16" s="121"/>
      <c r="I16" s="223"/>
      <c r="J16" s="260"/>
    </row>
    <row r="17" spans="1:10" ht="28.5" customHeight="1">
      <c r="A17" s="121" t="s">
        <v>10</v>
      </c>
      <c r="B17" s="218" t="s">
        <v>417</v>
      </c>
      <c r="C17" s="218"/>
      <c r="D17" s="218"/>
      <c r="E17" s="218"/>
      <c r="F17" s="218"/>
      <c r="G17" s="121" t="s">
        <v>11</v>
      </c>
      <c r="H17" s="189">
        <v>41.2</v>
      </c>
      <c r="I17" s="223" t="s">
        <v>5</v>
      </c>
      <c r="J17" s="256"/>
    </row>
    <row r="18" spans="1:10" ht="28.5" customHeight="1">
      <c r="A18" s="121" t="s">
        <v>12</v>
      </c>
      <c r="B18" s="251"/>
      <c r="C18" s="252"/>
      <c r="D18" s="252"/>
      <c r="E18" s="252"/>
      <c r="F18" s="252"/>
      <c r="G18" s="252"/>
      <c r="H18" s="253"/>
      <c r="I18" s="223"/>
      <c r="J18" s="257"/>
    </row>
    <row r="19" spans="1:10" ht="28.5" customHeight="1">
      <c r="A19" s="121" t="s">
        <v>13</v>
      </c>
      <c r="B19" s="245" t="s">
        <v>418</v>
      </c>
      <c r="C19" s="246"/>
      <c r="D19" s="246"/>
      <c r="E19" s="246"/>
      <c r="F19" s="246"/>
      <c r="G19" s="246"/>
      <c r="H19" s="247"/>
      <c r="I19" s="223" t="s">
        <v>5</v>
      </c>
      <c r="J19" s="244"/>
    </row>
    <row r="20" spans="1:10" ht="28.5" customHeight="1">
      <c r="A20" s="121" t="s">
        <v>14</v>
      </c>
      <c r="B20" s="251"/>
      <c r="C20" s="252"/>
      <c r="D20" s="252"/>
      <c r="E20" s="252"/>
      <c r="F20" s="252"/>
      <c r="G20" s="252"/>
      <c r="H20" s="253"/>
      <c r="I20" s="223"/>
      <c r="J20" s="244"/>
    </row>
    <row r="21" spans="1:10" ht="28.5" customHeight="1">
      <c r="A21" s="121" t="s">
        <v>15</v>
      </c>
      <c r="B21" s="251">
        <v>13</v>
      </c>
      <c r="C21" s="252"/>
      <c r="D21" s="252"/>
      <c r="E21" s="252"/>
      <c r="F21" s="252"/>
      <c r="G21" s="252"/>
      <c r="H21" s="253"/>
      <c r="I21" s="223" t="s">
        <v>5</v>
      </c>
      <c r="J21" s="244"/>
    </row>
    <row r="22" spans="1:10" ht="28.5" customHeight="1">
      <c r="A22" s="121" t="s">
        <v>16</v>
      </c>
      <c r="B22" s="245" t="s">
        <v>419</v>
      </c>
      <c r="C22" s="246"/>
      <c r="D22" s="246"/>
      <c r="E22" s="246"/>
      <c r="F22" s="246"/>
      <c r="G22" s="246"/>
      <c r="H22" s="247"/>
      <c r="I22" s="223"/>
      <c r="J22" s="244"/>
    </row>
    <row r="23" spans="1:10" ht="28.5" customHeight="1">
      <c r="A23" s="121" t="s">
        <v>17</v>
      </c>
      <c r="B23" s="245" t="s">
        <v>420</v>
      </c>
      <c r="C23" s="246"/>
      <c r="D23" s="246"/>
      <c r="E23" s="246"/>
      <c r="F23" s="246"/>
      <c r="G23" s="247"/>
      <c r="H23" s="254" t="s">
        <v>18</v>
      </c>
      <c r="I23" s="254"/>
      <c r="J23" s="175" t="s">
        <v>422</v>
      </c>
    </row>
    <row r="24" spans="1:10" ht="28.5" customHeight="1">
      <c r="A24" s="121" t="s">
        <v>19</v>
      </c>
      <c r="B24" s="245" t="s">
        <v>421</v>
      </c>
      <c r="C24" s="246"/>
      <c r="D24" s="246"/>
      <c r="E24" s="246"/>
      <c r="F24" s="246"/>
      <c r="G24" s="247"/>
      <c r="H24" s="254" t="s">
        <v>20</v>
      </c>
      <c r="I24" s="254"/>
      <c r="J24" s="49"/>
    </row>
    <row r="25" spans="1:10" ht="18.75" customHeight="1">
      <c r="A25" s="96"/>
      <c r="B25" s="96"/>
      <c r="C25" s="96"/>
      <c r="D25" s="96"/>
      <c r="E25" s="96"/>
      <c r="F25" s="96"/>
      <c r="G25" s="96"/>
      <c r="H25" s="94"/>
      <c r="I25" s="46"/>
      <c r="J25" s="48"/>
    </row>
    <row r="26" spans="1:10" ht="18.95" customHeight="1">
      <c r="B26" s="168"/>
      <c r="C26" s="168"/>
      <c r="D26" s="168"/>
      <c r="E26" s="168"/>
    </row>
    <row r="27" spans="1:10" ht="24" customHeight="1">
      <c r="A27" s="228" t="s">
        <v>21</v>
      </c>
      <c r="B27" s="228"/>
      <c r="C27" s="228"/>
      <c r="D27" s="228"/>
      <c r="E27" s="228"/>
      <c r="F27" s="228"/>
      <c r="G27" s="228"/>
      <c r="H27" s="228"/>
      <c r="I27" s="228"/>
      <c r="J27" s="228"/>
    </row>
    <row r="28" spans="1:10" ht="18" customHeight="1">
      <c r="A28" s="255" t="s">
        <v>414</v>
      </c>
      <c r="B28" s="228"/>
      <c r="C28" s="228"/>
      <c r="D28" s="228"/>
      <c r="E28" s="228"/>
      <c r="F28" s="228"/>
      <c r="G28" s="228"/>
      <c r="H28" s="228"/>
      <c r="I28" s="228"/>
      <c r="J28" s="228"/>
    </row>
    <row r="29" spans="1:10" ht="18" customHeight="1">
      <c r="A29" s="228" t="s">
        <v>22</v>
      </c>
      <c r="B29" s="228"/>
      <c r="C29" s="228"/>
      <c r="D29" s="228"/>
      <c r="E29" s="228"/>
      <c r="F29" s="228"/>
      <c r="G29" s="228"/>
      <c r="H29" s="228"/>
      <c r="I29" s="228"/>
      <c r="J29" s="228"/>
    </row>
    <row r="30" spans="1:10" ht="13.5" customHeight="1">
      <c r="B30" s="13"/>
      <c r="C30" s="3"/>
      <c r="D30" s="13"/>
      <c r="E30" s="13"/>
      <c r="F30" s="13"/>
      <c r="G30" s="13"/>
      <c r="H30" s="13"/>
      <c r="I30" s="13"/>
      <c r="J30" s="13"/>
    </row>
    <row r="31" spans="1:10" ht="31.5" customHeight="1">
      <c r="A31" s="237" t="s">
        <v>23</v>
      </c>
      <c r="B31" s="223" t="s">
        <v>24</v>
      </c>
      <c r="C31" s="233" t="s">
        <v>25</v>
      </c>
      <c r="D31" s="233" t="s">
        <v>26</v>
      </c>
      <c r="E31" s="239" t="s">
        <v>27</v>
      </c>
      <c r="F31" s="223" t="s">
        <v>28</v>
      </c>
      <c r="G31" s="248" t="s">
        <v>29</v>
      </c>
      <c r="H31" s="249"/>
      <c r="I31" s="249"/>
      <c r="J31" s="250"/>
    </row>
    <row r="32" spans="1:10" ht="54.75" customHeight="1">
      <c r="A32" s="237"/>
      <c r="B32" s="223"/>
      <c r="C32" s="234"/>
      <c r="D32" s="234"/>
      <c r="E32" s="240"/>
      <c r="F32" s="223"/>
      <c r="G32" s="145" t="s">
        <v>30</v>
      </c>
      <c r="H32" s="145" t="s">
        <v>31</v>
      </c>
      <c r="I32" s="145" t="s">
        <v>32</v>
      </c>
      <c r="J32" s="145" t="s">
        <v>33</v>
      </c>
    </row>
    <row r="33" spans="1:10" ht="20.100000000000001" customHeight="1">
      <c r="A33" s="150">
        <v>1</v>
      </c>
      <c r="B33" s="145">
        <v>2</v>
      </c>
      <c r="C33" s="145">
        <v>3</v>
      </c>
      <c r="D33" s="145">
        <v>4</v>
      </c>
      <c r="E33" s="145">
        <v>5</v>
      </c>
      <c r="F33" s="145">
        <v>6</v>
      </c>
      <c r="G33" s="145">
        <v>7</v>
      </c>
      <c r="H33" s="145">
        <v>8</v>
      </c>
      <c r="I33" s="145">
        <v>9</v>
      </c>
      <c r="J33" s="145">
        <v>10</v>
      </c>
    </row>
    <row r="34" spans="1:10" ht="24.95" customHeight="1">
      <c r="A34" s="236" t="s">
        <v>34</v>
      </c>
      <c r="B34" s="236"/>
      <c r="C34" s="236"/>
      <c r="D34" s="236"/>
      <c r="E34" s="236"/>
      <c r="F34" s="236"/>
      <c r="G34" s="236"/>
      <c r="H34" s="236"/>
      <c r="I34" s="236"/>
      <c r="J34" s="236"/>
    </row>
    <row r="35" spans="1:10" ht="20.45" customHeight="1">
      <c r="A35" s="25" t="s">
        <v>35</v>
      </c>
      <c r="B35" s="51">
        <v>1000</v>
      </c>
      <c r="C35" s="42">
        <f>'I. Інф. до фін.плану'!C23</f>
        <v>10775</v>
      </c>
      <c r="D35" s="42">
        <f>'I. Інф. до фін.плану'!D23</f>
        <v>8050</v>
      </c>
      <c r="E35" s="42">
        <f>'I. Інф. до фін.плану'!E23</f>
        <v>15448</v>
      </c>
      <c r="F35" s="42">
        <f>'I. Інф. до фін.плану'!F23</f>
        <v>12215</v>
      </c>
      <c r="G35" s="53">
        <v>12000</v>
      </c>
      <c r="H35" s="53">
        <v>12500</v>
      </c>
      <c r="I35" s="53">
        <v>13000</v>
      </c>
      <c r="J35" s="53">
        <v>13500</v>
      </c>
    </row>
    <row r="36" spans="1:10" ht="20.45" customHeight="1">
      <c r="A36" s="25" t="s">
        <v>36</v>
      </c>
      <c r="B36" s="150">
        <v>1010</v>
      </c>
      <c r="C36" s="42">
        <f>'I. Інф. до фін.плану'!C24</f>
        <v>0</v>
      </c>
      <c r="D36" s="42">
        <f>'I. Інф. до фін.плану'!D24</f>
        <v>0</v>
      </c>
      <c r="E36" s="42">
        <f>'I. Інф. до фін.плану'!E24</f>
        <v>0</v>
      </c>
      <c r="F36" s="42">
        <f>'I. Інф. до фін.плану'!F24</f>
        <v>0</v>
      </c>
      <c r="G36" s="29"/>
      <c r="H36" s="29"/>
      <c r="I36" s="29"/>
      <c r="J36" s="29"/>
    </row>
    <row r="37" spans="1:10" ht="20.45" customHeight="1">
      <c r="A37" s="26" t="s">
        <v>37</v>
      </c>
      <c r="B37" s="147">
        <v>1020</v>
      </c>
      <c r="C37" s="42">
        <f t="shared" ref="C37:J37" si="0">SUM(C35,C36)</f>
        <v>10775</v>
      </c>
      <c r="D37" s="42">
        <f t="shared" si="0"/>
        <v>8050</v>
      </c>
      <c r="E37" s="42">
        <f t="shared" si="0"/>
        <v>15448</v>
      </c>
      <c r="F37" s="42">
        <f t="shared" si="0"/>
        <v>12215</v>
      </c>
      <c r="G37" s="42">
        <f t="shared" si="0"/>
        <v>12000</v>
      </c>
      <c r="H37" s="42">
        <f t="shared" si="0"/>
        <v>12500</v>
      </c>
      <c r="I37" s="42">
        <f t="shared" si="0"/>
        <v>13000</v>
      </c>
      <c r="J37" s="42">
        <f t="shared" si="0"/>
        <v>13500</v>
      </c>
    </row>
    <row r="38" spans="1:10" ht="20.45" customHeight="1">
      <c r="A38" s="27" t="s">
        <v>38</v>
      </c>
      <c r="B38" s="147">
        <v>1300</v>
      </c>
      <c r="C38" s="42">
        <f>'I. Інф. до фін.плану'!C104</f>
        <v>871</v>
      </c>
      <c r="D38" s="42">
        <f>'I. Інф. до фін.плану'!D104</f>
        <v>427</v>
      </c>
      <c r="E38" s="42">
        <f>'I. Інф. до фін.плану'!E104</f>
        <v>469</v>
      </c>
      <c r="F38" s="42">
        <f>'I. Інф. до фін.плану'!F104</f>
        <v>390</v>
      </c>
      <c r="G38" s="104" t="s">
        <v>39</v>
      </c>
      <c r="H38" s="104" t="s">
        <v>39</v>
      </c>
      <c r="I38" s="104" t="s">
        <v>39</v>
      </c>
      <c r="J38" s="104" t="s">
        <v>39</v>
      </c>
    </row>
    <row r="39" spans="1:10" ht="33.6" customHeight="1">
      <c r="A39" s="14" t="s">
        <v>40</v>
      </c>
      <c r="B39" s="52">
        <v>1200</v>
      </c>
      <c r="C39" s="42">
        <f>'I. Інф. до фін.плану'!C98</f>
        <v>706</v>
      </c>
      <c r="D39" s="42">
        <f>'I. Інф. до фін.плану'!D98</f>
        <v>309</v>
      </c>
      <c r="E39" s="42">
        <f>'I. Інф. до фін.плану'!E98</f>
        <v>417</v>
      </c>
      <c r="F39" s="42">
        <f>'I. Інф. до фін.плану'!F98</f>
        <v>359.15999999999997</v>
      </c>
      <c r="G39" s="40"/>
      <c r="H39" s="40"/>
      <c r="I39" s="40"/>
      <c r="J39" s="40"/>
    </row>
    <row r="40" spans="1:10" ht="24" customHeight="1">
      <c r="A40" s="238" t="s">
        <v>41</v>
      </c>
      <c r="B40" s="238"/>
      <c r="C40" s="238"/>
      <c r="D40" s="238"/>
      <c r="E40" s="238"/>
      <c r="F40" s="238"/>
      <c r="G40" s="238"/>
      <c r="H40" s="238"/>
      <c r="I40" s="238"/>
      <c r="J40" s="238"/>
    </row>
    <row r="41" spans="1:10" ht="18.75" customHeight="1">
      <c r="A41" s="55" t="s">
        <v>42</v>
      </c>
      <c r="B41" s="150">
        <v>2111</v>
      </c>
      <c r="C41" s="42">
        <f>'ІІ. Розп. ч.п. та розр. з бюд.'!F25</f>
        <v>65</v>
      </c>
      <c r="D41" s="42">
        <f>'ІІ. Розп. ч.п. та розр. з бюд.'!G25</f>
        <v>103</v>
      </c>
      <c r="E41" s="42">
        <f>'ІІ. Розп. ч.п. та розр. з бюд.'!H25</f>
        <v>155</v>
      </c>
      <c r="F41" s="42">
        <f>'ІІ. Розп. ч.п. та розр. з бюд.'!I25</f>
        <v>92</v>
      </c>
      <c r="G41" s="29" t="s">
        <v>39</v>
      </c>
      <c r="H41" s="29" t="s">
        <v>39</v>
      </c>
      <c r="I41" s="29" t="s">
        <v>39</v>
      </c>
      <c r="J41" s="29" t="s">
        <v>39</v>
      </c>
    </row>
    <row r="42" spans="1:10" ht="37.5" customHeight="1">
      <c r="A42" s="55" t="s">
        <v>43</v>
      </c>
      <c r="B42" s="150">
        <v>2112</v>
      </c>
      <c r="C42" s="42">
        <f>'ІІ. Розп. ч.п. та розр. з бюд.'!F26</f>
        <v>1503</v>
      </c>
      <c r="D42" s="42">
        <f>'ІІ. Розп. ч.п. та розр. з бюд.'!G26</f>
        <v>1580</v>
      </c>
      <c r="E42" s="42">
        <f>'ІІ. Розп. ч.п. та розр. з бюд.'!H26</f>
        <v>1315</v>
      </c>
      <c r="F42" s="42">
        <f>'ІІ. Розп. ч.п. та розр. з бюд.'!I26</f>
        <v>1600</v>
      </c>
      <c r="G42" s="29" t="s">
        <v>39</v>
      </c>
      <c r="H42" s="29" t="s">
        <v>39</v>
      </c>
      <c r="I42" s="29" t="s">
        <v>39</v>
      </c>
      <c r="J42" s="29" t="s">
        <v>39</v>
      </c>
    </row>
    <row r="43" spans="1:10" ht="37.5" customHeight="1">
      <c r="A43" s="56" t="s">
        <v>44</v>
      </c>
      <c r="B43" s="17">
        <v>2113</v>
      </c>
      <c r="C43" s="43" t="str">
        <f>'ІІ. Розп. ч.п. та розр. з бюд.'!F27</f>
        <v>(    )</v>
      </c>
      <c r="D43" s="43" t="str">
        <f>'ІІ. Розп. ч.п. та розр. з бюд.'!G27</f>
        <v>(    )</v>
      </c>
      <c r="E43" s="43" t="str">
        <f>'ІІ. Розп. ч.п. та розр. з бюд.'!H27</f>
        <v>(    )</v>
      </c>
      <c r="F43" s="43">
        <f>'ІІ. Розп. ч.п. та розр. з бюд.'!I27</f>
        <v>0</v>
      </c>
      <c r="G43" s="29" t="s">
        <v>39</v>
      </c>
      <c r="H43" s="29" t="s">
        <v>39</v>
      </c>
      <c r="I43" s="29" t="s">
        <v>39</v>
      </c>
      <c r="J43" s="29" t="s">
        <v>39</v>
      </c>
    </row>
    <row r="44" spans="1:10" ht="37.5" customHeight="1">
      <c r="A44" s="56" t="s">
        <v>45</v>
      </c>
      <c r="B44" s="17">
        <v>2131</v>
      </c>
      <c r="C44" s="42">
        <f>'ІІ. Розп. ч.п. та розр. з бюд.'!F39</f>
        <v>0</v>
      </c>
      <c r="D44" s="42">
        <f>'ІІ. Розп. ч.п. та розр. з бюд.'!G39</f>
        <v>0</v>
      </c>
      <c r="E44" s="42">
        <f>'ІІ. Розп. ч.п. та розр. з бюд.'!H39</f>
        <v>0</v>
      </c>
      <c r="F44" s="42">
        <f>'ІІ. Розп. ч.п. та розр. з бюд.'!I39</f>
        <v>0</v>
      </c>
      <c r="G44" s="29" t="s">
        <v>39</v>
      </c>
      <c r="H44" s="29" t="s">
        <v>39</v>
      </c>
      <c r="I44" s="29" t="s">
        <v>39</v>
      </c>
      <c r="J44" s="29" t="s">
        <v>39</v>
      </c>
    </row>
    <row r="45" spans="1:10" ht="63" customHeight="1">
      <c r="A45" s="56" t="s">
        <v>46</v>
      </c>
      <c r="B45" s="17">
        <v>2132</v>
      </c>
      <c r="C45" s="42">
        <f>'ІІ. Розп. ч.п. та розр. з бюд.'!F40</f>
        <v>0</v>
      </c>
      <c r="D45" s="42">
        <f>'ІІ. Розп. ч.п. та розр. з бюд.'!G40</f>
        <v>0</v>
      </c>
      <c r="E45" s="42">
        <f>'ІІ. Розп. ч.п. та розр. з бюд.'!H40</f>
        <v>0</v>
      </c>
      <c r="F45" s="42">
        <f>'ІІ. Розп. ч.п. та розр. з бюд.'!I40</f>
        <v>0</v>
      </c>
      <c r="G45" s="29" t="s">
        <v>39</v>
      </c>
      <c r="H45" s="29" t="s">
        <v>39</v>
      </c>
      <c r="I45" s="29" t="s">
        <v>39</v>
      </c>
      <c r="J45" s="29" t="s">
        <v>39</v>
      </c>
    </row>
    <row r="46" spans="1:10" ht="25.15" customHeight="1">
      <c r="A46" s="54" t="s">
        <v>47</v>
      </c>
      <c r="B46" s="39">
        <v>2200</v>
      </c>
      <c r="C46" s="42">
        <f>'ІІ. Розп. ч.п. та розр. з бюд.'!F47</f>
        <v>4427</v>
      </c>
      <c r="D46" s="42">
        <f>'ІІ. Розп. ч.п. та розр. з бюд.'!G47</f>
        <v>5151</v>
      </c>
      <c r="E46" s="42">
        <f>'ІІ. Розп. ч.п. та розр. з бюд.'!H47</f>
        <v>4868</v>
      </c>
      <c r="F46" s="42">
        <f>'ІІ. Розп. ч.п. та розр. з бюд.'!I47</f>
        <v>6133.4</v>
      </c>
      <c r="G46" s="53"/>
      <c r="H46" s="53"/>
      <c r="I46" s="53"/>
      <c r="J46" s="53"/>
    </row>
    <row r="47" spans="1:10" ht="24.95" customHeight="1">
      <c r="A47" s="241" t="s">
        <v>48</v>
      </c>
      <c r="B47" s="242"/>
      <c r="C47" s="242"/>
      <c r="D47" s="242"/>
      <c r="E47" s="242"/>
      <c r="F47" s="242"/>
      <c r="G47" s="242"/>
      <c r="H47" s="242"/>
      <c r="I47" s="242"/>
      <c r="J47" s="243"/>
    </row>
    <row r="48" spans="1:10" s="4" customFormat="1" ht="20.100000000000001" customHeight="1">
      <c r="A48" s="23" t="s">
        <v>49</v>
      </c>
      <c r="B48" s="8">
        <v>4000</v>
      </c>
      <c r="C48" s="42">
        <f>'ІV кап. інвеат. V кред. '!F7</f>
        <v>15</v>
      </c>
      <c r="D48" s="42">
        <f>'ІV кап. інвеат. V кред. '!G7</f>
        <v>50</v>
      </c>
      <c r="E48" s="42">
        <f>'ІV кап. інвеат. V кред. '!H7</f>
        <v>21</v>
      </c>
      <c r="F48" s="42">
        <f>'ІV кап. інвеат. V кред. '!I7</f>
        <v>35</v>
      </c>
      <c r="G48" s="41"/>
      <c r="H48" s="41"/>
      <c r="I48" s="41"/>
      <c r="J48" s="41"/>
    </row>
    <row r="49" spans="1:10" ht="24.95" customHeight="1">
      <c r="A49" s="229" t="s">
        <v>50</v>
      </c>
      <c r="B49" s="230"/>
      <c r="C49" s="230"/>
      <c r="D49" s="230"/>
      <c r="E49" s="230"/>
      <c r="F49" s="230"/>
      <c r="G49" s="230"/>
      <c r="H49" s="230"/>
      <c r="I49" s="230"/>
      <c r="J49" s="231"/>
    </row>
    <row r="50" spans="1:10" ht="19.5" customHeight="1">
      <c r="A50" s="132" t="s">
        <v>51</v>
      </c>
      <c r="B50" s="131"/>
      <c r="C50" s="151"/>
      <c r="D50" s="151"/>
      <c r="E50" s="151"/>
      <c r="F50" s="151"/>
      <c r="G50" s="151"/>
      <c r="H50" s="151"/>
      <c r="I50" s="151"/>
      <c r="J50" s="152"/>
    </row>
    <row r="51" spans="1:10" ht="56.25" customHeight="1">
      <c r="A51" s="36" t="s">
        <v>52</v>
      </c>
      <c r="B51" s="158">
        <v>5010</v>
      </c>
      <c r="C51" s="135">
        <f t="shared" ref="C51:J51" si="1">C39/C35</f>
        <v>6.5522041763341074E-2</v>
      </c>
      <c r="D51" s="135">
        <f t="shared" si="1"/>
        <v>3.8385093167701861E-2</v>
      </c>
      <c r="E51" s="135">
        <f t="shared" si="1"/>
        <v>2.6993785603314346E-2</v>
      </c>
      <c r="F51" s="135">
        <f t="shared" si="1"/>
        <v>2.9403192795742935E-2</v>
      </c>
      <c r="G51" s="135">
        <f t="shared" si="1"/>
        <v>0</v>
      </c>
      <c r="H51" s="135">
        <f t="shared" si="1"/>
        <v>0</v>
      </c>
      <c r="I51" s="135">
        <f t="shared" si="1"/>
        <v>0</v>
      </c>
      <c r="J51" s="135">
        <f t="shared" si="1"/>
        <v>0</v>
      </c>
    </row>
    <row r="52" spans="1:10" ht="93.75">
      <c r="A52" s="36" t="s">
        <v>53</v>
      </c>
      <c r="B52" s="158">
        <v>5011</v>
      </c>
      <c r="C52" s="135">
        <f>'I. Інф. до фін.плану'!C82/ABS('I. Інф. до фін.плану'!C24+'I. Інф. до фін.плану'!C35+'I. Інф. до фін.плану'!C59+'I. Інф. до фін.плану'!C71)</f>
        <v>8.2571572074334507E-2</v>
      </c>
      <c r="D52" s="135">
        <f>'I. Інф. до фін.плану'!D82/ABS('I. Інф. до фін.плану'!D24+'I. Інф. до фін.плану'!D35+'I. Інф. до фін.плану'!D59+'I. Інф. до фін.плану'!D71)</f>
        <v>4.9133324644858596E-2</v>
      </c>
      <c r="E52" s="135">
        <f>'I. Інф. до фін.плану'!E82/ABS('I. Інф. до фін.плану'!E24+'I. Інф. до фін.плану'!E35+'I. Інф. до фін.плану'!E59+'I. Інф. до фін.плану'!E71)</f>
        <v>2.7864600651725743E-2</v>
      </c>
      <c r="F52" s="135">
        <f>'I. Інф. до фін.плану'!F82/ABS('I. Інф. до фін.плану'!F24+'I. Інф. до фін.плану'!F35+'I. Інф. до фін.плану'!F59+'I. Інф. до фін.плану'!F71)</f>
        <v>2.8458364906963039E-2</v>
      </c>
      <c r="G52" s="136"/>
      <c r="H52" s="136"/>
      <c r="I52" s="137" t="s">
        <v>39</v>
      </c>
      <c r="J52" s="137" t="s">
        <v>39</v>
      </c>
    </row>
    <row r="53" spans="1:10" ht="234.75" customHeight="1">
      <c r="A53" s="36" t="s">
        <v>54</v>
      </c>
      <c r="B53" s="158">
        <v>5012</v>
      </c>
      <c r="C53" s="205">
        <f>((('I. Інф. до фін.плану'!C24+'I. Інф. до фін.плану'!C35+'I. Інф. до фін.плану'!C59+'I. Інф. до фін.плану'!C71)-(0-6059-0-2621))/(0-6059-0-2621))-((C70-100)/100)</f>
        <v>2.6889400921658979E-2</v>
      </c>
      <c r="D53" s="135">
        <f>((('I. Інф. до фін.плану'!D24+'I. Інф. до фін.плану'!D35+'I. Інф. до фін.плану'!D59+'I. Інф. до фін.плану'!D71)-('I. Інф. до фін.плану'!C24+'I. Інф. до фін.плану'!C35+'I. Інф. до фін.плану'!C59+'I. Інф. до фін.плану'!C71))/('I. Інф. до фін.плану'!C24+'I. Інф. до фін.плану'!C35+'I. Інф. до фін.плану'!C59+'I. Інф. до фін.плану'!C71))-((D70-100)/100)</f>
        <v>-0.32423154193872428</v>
      </c>
      <c r="E53" s="135">
        <f>((('I. Інф. до фін.плану'!E24+'I. Інф. до фін.плану'!E35+'I. Інф. до фін.плану'!E59+'I. Інф. до фін.плану'!E71)-('I. Інф. до фін.плану'!C24+'I. Інф. до фін.плану'!C35+'I. Інф. до фін.плану'!C59+'I. Інф. до фін.плану'!C71))/('I. Інф. до фін.плану'!C24+'I. Інф. до фін.плану'!C35+'I. Інф. до фін.плану'!C59+'I. Інф. до фін.плану'!C71))-((E70-100)/100)</f>
        <v>0.40149723756906069</v>
      </c>
      <c r="F53" s="135">
        <f>((('I. Інф. до фін.плану'!F24+'I. Інф. до фін.плану'!F35+'I. Інф. до фін.плану'!F59+'I. Інф. до фін.плану'!F71)-('I. Інф. до фін.плану'!D24+'I. Інф. до фін.плану'!D35+'I. Інф. до фін.плану'!D59+'I. Інф. до фін.плану'!D71))/('I. Інф. до фін.плану'!D24+'I. Інф. до фін.плану'!D35+'I. Інф. до фін.плану'!D59+'I. Інф. до фін.плану'!D71))-((F70-100)/100)</f>
        <v>0.44889521699465651</v>
      </c>
      <c r="G53" s="136"/>
      <c r="H53" s="136"/>
      <c r="I53" s="137" t="s">
        <v>39</v>
      </c>
      <c r="J53" s="137" t="s">
        <v>39</v>
      </c>
    </row>
    <row r="54" spans="1:10" ht="56.25">
      <c r="A54" s="24" t="s">
        <v>55</v>
      </c>
      <c r="B54" s="158">
        <v>5013</v>
      </c>
      <c r="C54" s="135">
        <f>C38/C35</f>
        <v>8.0835266821345703E-2</v>
      </c>
      <c r="D54" s="135">
        <f>D38/D35</f>
        <v>5.3043478260869567E-2</v>
      </c>
      <c r="E54" s="135">
        <f>E38/E35</f>
        <v>3.0359917141377524E-2</v>
      </c>
      <c r="F54" s="135">
        <f>F38/F35</f>
        <v>3.1927957429390093E-2</v>
      </c>
      <c r="G54" s="136"/>
      <c r="H54" s="136"/>
      <c r="I54" s="137" t="s">
        <v>39</v>
      </c>
      <c r="J54" s="137" t="s">
        <v>39</v>
      </c>
    </row>
    <row r="55" spans="1:10" ht="45.75" customHeight="1">
      <c r="A55" s="24" t="s">
        <v>56</v>
      </c>
      <c r="B55" s="158">
        <v>5014</v>
      </c>
      <c r="C55" s="135">
        <f>IF(AND(C39&lt;0,C92&lt;0),C39/C92*-1,C39/C92)</f>
        <v>6.3748329540939787E-3</v>
      </c>
      <c r="D55" s="135">
        <f>IF(AND(D39&lt;0,D92&lt;0),D39/D92*-1,D39/D92)</f>
        <v>2.9428571428571429E-3</v>
      </c>
      <c r="E55" s="135">
        <f>IF(AND(E39&lt;0,E92&lt;0),E39/E92*-1,E39/E92)</f>
        <v>3.7499999999999999E-3</v>
      </c>
      <c r="F55" s="135">
        <f>IF(AND(F39&lt;0,F92&lt;0),F39/F92*-1,F39/F92)</f>
        <v>3.1231304347826084E-3</v>
      </c>
      <c r="G55" s="138"/>
      <c r="H55" s="138"/>
      <c r="I55" s="139" t="s">
        <v>39</v>
      </c>
      <c r="J55" s="139" t="s">
        <v>39</v>
      </c>
    </row>
    <row r="56" spans="1:10" ht="45.75" customHeight="1">
      <c r="A56" s="36" t="s">
        <v>57</v>
      </c>
      <c r="B56" s="158">
        <v>5015</v>
      </c>
      <c r="C56" s="135">
        <f>(C39/C82)</f>
        <v>5.640284091363015E-3</v>
      </c>
      <c r="D56" s="135">
        <f>(D39/D82)</f>
        <v>2.8090909090909091E-3</v>
      </c>
      <c r="E56" s="135">
        <f>(E39/E82)</f>
        <v>3.3413461538461539E-3</v>
      </c>
      <c r="F56" s="135">
        <f>(F39/F82)</f>
        <v>2.8504761904761902E-3</v>
      </c>
      <c r="G56" s="138"/>
      <c r="H56" s="138"/>
      <c r="I56" s="139" t="s">
        <v>39</v>
      </c>
      <c r="J56" s="139" t="s">
        <v>39</v>
      </c>
    </row>
    <row r="57" spans="1:10" ht="131.25" customHeight="1">
      <c r="A57" s="36" t="s">
        <v>58</v>
      </c>
      <c r="B57" s="158">
        <v>5016</v>
      </c>
      <c r="C57" s="205">
        <f>((C35-8963)/8963)-((C70-100)/100)</f>
        <v>8.2164453865893133E-2</v>
      </c>
      <c r="D57" s="135">
        <f>((D35-C35)/C35)-((D70-100)/100)</f>
        <v>-0.34790023201856146</v>
      </c>
      <c r="E57" s="135">
        <f>((E35-C35)/C35)-((E70-100)/100)</f>
        <v>0.32468909512761018</v>
      </c>
      <c r="F57" s="135">
        <f>((F35-D35)/D35)-((F70-100)/100)</f>
        <v>0.41839130434782601</v>
      </c>
      <c r="G57" s="135">
        <f>((G35-F35)/F35)-((G70-100)/100)</f>
        <v>0.98239869013507986</v>
      </c>
      <c r="H57" s="135">
        <f>((H35-G35)/G35)-((H70-100)/100)</f>
        <v>1.0416666666666667</v>
      </c>
      <c r="I57" s="138"/>
      <c r="J57" s="138"/>
    </row>
    <row r="58" spans="1:10">
      <c r="A58" s="35" t="s">
        <v>59</v>
      </c>
      <c r="B58" s="158"/>
      <c r="C58" s="136"/>
      <c r="D58" s="136"/>
      <c r="E58" s="136"/>
      <c r="F58" s="136"/>
      <c r="G58" s="138"/>
      <c r="H58" s="138"/>
      <c r="I58" s="138"/>
      <c r="J58" s="138"/>
    </row>
    <row r="59" spans="1:10" ht="75">
      <c r="A59" s="37" t="s">
        <v>60</v>
      </c>
      <c r="B59" s="157">
        <v>5020</v>
      </c>
      <c r="C59" s="135" t="e">
        <f>C92/(C83+C85)</f>
        <v>#VALUE!</v>
      </c>
      <c r="D59" s="135" t="e">
        <f>D92/(D83+D85)</f>
        <v>#VALUE!</v>
      </c>
      <c r="E59" s="135">
        <f>E92/(E83+E85)</f>
        <v>8.1764705882352935</v>
      </c>
      <c r="F59" s="135" t="e">
        <f>F92/(F83+F85)</f>
        <v>#VALUE!</v>
      </c>
      <c r="G59" s="136"/>
      <c r="H59" s="136"/>
      <c r="I59" s="137" t="s">
        <v>39</v>
      </c>
      <c r="J59" s="137" t="s">
        <v>39</v>
      </c>
    </row>
    <row r="60" spans="1:10" ht="37.5">
      <c r="A60" s="24" t="s">
        <v>61</v>
      </c>
      <c r="B60" s="157">
        <v>5021</v>
      </c>
      <c r="C60" s="135" t="e">
        <f>C38/ABS('I. Інф. до фін.плану'!C86)</f>
        <v>#VALUE!</v>
      </c>
      <c r="D60" s="135" t="e">
        <f>D38/ABS('I. Інф. до фін.плану'!D86)</f>
        <v>#VALUE!</v>
      </c>
      <c r="E60" s="135" t="e">
        <f>E38/ABS('I. Інф. до фін.плану'!E86)</f>
        <v>#VALUE!</v>
      </c>
      <c r="F60" s="135" t="e">
        <f>F38/ABS('I. Інф. до фін.плану'!F86)</f>
        <v>#DIV/0!</v>
      </c>
      <c r="G60" s="136"/>
      <c r="H60" s="136"/>
      <c r="I60" s="137" t="s">
        <v>39</v>
      </c>
      <c r="J60" s="137" t="s">
        <v>39</v>
      </c>
    </row>
    <row r="61" spans="1:10" ht="93.75">
      <c r="A61" s="24" t="s">
        <v>62</v>
      </c>
      <c r="B61" s="157">
        <v>5022</v>
      </c>
      <c r="C61" s="135" t="e">
        <f>((C86+C84)-(C81+C80))/C38</f>
        <v>#VALUE!</v>
      </c>
      <c r="D61" s="135" t="e">
        <f>((D86+D84)-(D81+D80))/D38</f>
        <v>#VALUE!</v>
      </c>
      <c r="E61" s="135">
        <f>((E86+E84)-(E81+E80))/E38</f>
        <v>-3.5010660980810235</v>
      </c>
      <c r="F61" s="135" t="e">
        <f>((F86+F84)-(F81+F80))/F38</f>
        <v>#VALUE!</v>
      </c>
      <c r="G61" s="136"/>
      <c r="H61" s="136"/>
      <c r="I61" s="137" t="s">
        <v>39</v>
      </c>
      <c r="J61" s="137" t="s">
        <v>39</v>
      </c>
    </row>
    <row r="62" spans="1:10" ht="63" customHeight="1">
      <c r="A62" s="24" t="s">
        <v>63</v>
      </c>
      <c r="B62" s="157">
        <v>5023</v>
      </c>
      <c r="C62" s="135" t="e">
        <f>(C86+C84)/C92</f>
        <v>#VALUE!</v>
      </c>
      <c r="D62" s="135" t="e">
        <f>(D86+D84)/D92</f>
        <v>#VALUE!</v>
      </c>
      <c r="E62" s="135">
        <f>(E86+E84)/E92</f>
        <v>0</v>
      </c>
      <c r="F62" s="135" t="e">
        <f>(F86+F84)/F92</f>
        <v>#VALUE!</v>
      </c>
      <c r="G62" s="136"/>
      <c r="H62" s="136"/>
      <c r="I62" s="137" t="s">
        <v>39</v>
      </c>
      <c r="J62" s="137" t="s">
        <v>39</v>
      </c>
    </row>
    <row r="63" spans="1:10" ht="75">
      <c r="A63" s="24" t="s">
        <v>64</v>
      </c>
      <c r="B63" s="157">
        <v>5024</v>
      </c>
      <c r="C63" s="135" t="e">
        <f>(C83+C85)/C82</f>
        <v>#VALUE!</v>
      </c>
      <c r="D63" s="135" t="e">
        <f>(D83+D85)/D82</f>
        <v>#VALUE!</v>
      </c>
      <c r="E63" s="135">
        <f>(E83+E85)/E82</f>
        <v>0.10897435897435898</v>
      </c>
      <c r="F63" s="135" t="e">
        <f>(F83+F85)/F82</f>
        <v>#VALUE!</v>
      </c>
      <c r="G63" s="138"/>
      <c r="H63" s="138"/>
      <c r="I63" s="139" t="s">
        <v>39</v>
      </c>
      <c r="J63" s="139" t="s">
        <v>39</v>
      </c>
    </row>
    <row r="64" spans="1:10">
      <c r="A64" s="35" t="s">
        <v>65</v>
      </c>
      <c r="B64" s="157"/>
      <c r="C64" s="136"/>
      <c r="D64" s="136"/>
      <c r="E64" s="136"/>
      <c r="F64" s="136"/>
      <c r="G64" s="138"/>
      <c r="H64" s="138"/>
      <c r="I64" s="139"/>
      <c r="J64" s="139"/>
    </row>
    <row r="65" spans="1:10" ht="58.5" customHeight="1">
      <c r="A65" s="24" t="s">
        <v>66</v>
      </c>
      <c r="B65" s="157">
        <v>5030</v>
      </c>
      <c r="C65" s="135">
        <f>C76/C85</f>
        <v>1.3937460999792</v>
      </c>
      <c r="D65" s="135">
        <f>D76/D85</f>
        <v>3.4285714285714284</v>
      </c>
      <c r="E65" s="135">
        <f>E76/E85</f>
        <v>1.4485294117647058</v>
      </c>
      <c r="F65" s="135">
        <f>F76/F85</f>
        <v>2.7333333333333334</v>
      </c>
      <c r="G65" s="138"/>
      <c r="H65" s="138"/>
      <c r="I65" s="139" t="s">
        <v>39</v>
      </c>
      <c r="J65" s="139" t="s">
        <v>39</v>
      </c>
    </row>
    <row r="66" spans="1:10" ht="56.25">
      <c r="A66" s="24" t="s">
        <v>67</v>
      </c>
      <c r="B66" s="157">
        <v>5031</v>
      </c>
      <c r="C66" s="135">
        <f>(C76-C77)/C85</f>
        <v>1.3915967551826942</v>
      </c>
      <c r="D66" s="135" t="e">
        <f>(D76-D77)/D85</f>
        <v>#VALUE!</v>
      </c>
      <c r="E66" s="135">
        <f>(E76-E77)/E85</f>
        <v>1.4470588235294117</v>
      </c>
      <c r="F66" s="135">
        <f>(F76-F77)/F85</f>
        <v>2.7293333333333334</v>
      </c>
      <c r="G66" s="138"/>
      <c r="H66" s="138"/>
      <c r="I66" s="139" t="s">
        <v>39</v>
      </c>
      <c r="J66" s="139" t="s">
        <v>39</v>
      </c>
    </row>
    <row r="67" spans="1:10" ht="56.25">
      <c r="A67" s="24" t="s">
        <v>68</v>
      </c>
      <c r="B67" s="157">
        <v>5032</v>
      </c>
      <c r="C67" s="135" t="e">
        <f>(C81+C80)/C85</f>
        <v>#VALUE!</v>
      </c>
      <c r="D67" s="135" t="e">
        <f>(D81+D80)/D85</f>
        <v>#VALUE!</v>
      </c>
      <c r="E67" s="135">
        <f>(E81+E80)/E85</f>
        <v>0.12073529411764707</v>
      </c>
      <c r="F67" s="135" t="e">
        <f>(F81+F80)/F85</f>
        <v>#VALUE!</v>
      </c>
      <c r="G67" s="138"/>
      <c r="H67" s="138"/>
      <c r="I67" s="139" t="s">
        <v>39</v>
      </c>
      <c r="J67" s="139" t="s">
        <v>39</v>
      </c>
    </row>
    <row r="68" spans="1:10" ht="75">
      <c r="A68" s="24" t="s">
        <v>69</v>
      </c>
      <c r="B68" s="157">
        <v>5033</v>
      </c>
      <c r="C68" s="135">
        <f>C78*365/C35</f>
        <v>173.70951276102087</v>
      </c>
      <c r="D68" s="135" t="e">
        <f>D78*365/D35</f>
        <v>#VALUE!</v>
      </c>
      <c r="E68" s="135">
        <f>E78*365/E35</f>
        <v>113.41273951320559</v>
      </c>
      <c r="F68" s="135">
        <f>F78*365/F35</f>
        <v>134.46582071223904</v>
      </c>
      <c r="G68" s="138"/>
      <c r="H68" s="138"/>
      <c r="I68" s="139" t="s">
        <v>39</v>
      </c>
      <c r="J68" s="139" t="s">
        <v>39</v>
      </c>
    </row>
    <row r="69" spans="1:10" ht="75">
      <c r="A69" s="24" t="s">
        <v>70</v>
      </c>
      <c r="B69" s="157">
        <v>5034</v>
      </c>
      <c r="C69" s="135" t="e">
        <f>C87*365/ABS(C36)</f>
        <v>#DIV/0!</v>
      </c>
      <c r="D69" s="135" t="e">
        <f>D87*365/ABS(D36)</f>
        <v>#VALUE!</v>
      </c>
      <c r="E69" s="135" t="e">
        <f>E87*365/ABS(E36)</f>
        <v>#DIV/0!</v>
      </c>
      <c r="F69" s="135" t="e">
        <f>F87*365/ABS(F36)</f>
        <v>#DIV/0!</v>
      </c>
      <c r="G69" s="138"/>
      <c r="H69" s="138"/>
      <c r="I69" s="139" t="s">
        <v>39</v>
      </c>
      <c r="J69" s="139" t="s">
        <v>39</v>
      </c>
    </row>
    <row r="70" spans="1:10" ht="37.5">
      <c r="A70" s="24" t="s">
        <v>71</v>
      </c>
      <c r="B70" s="157">
        <v>5040</v>
      </c>
      <c r="C70" s="140">
        <v>112</v>
      </c>
      <c r="D70" s="140">
        <v>109.5</v>
      </c>
      <c r="E70" s="140">
        <v>110.9</v>
      </c>
      <c r="F70" s="140">
        <v>109.9</v>
      </c>
      <c r="G70" s="141"/>
      <c r="H70" s="141"/>
      <c r="I70" s="142" t="s">
        <v>39</v>
      </c>
      <c r="J70" s="142" t="s">
        <v>39</v>
      </c>
    </row>
    <row r="71" spans="1:10" ht="24.95" customHeight="1">
      <c r="A71" s="235" t="s">
        <v>72</v>
      </c>
      <c r="B71" s="232"/>
      <c r="C71" s="232"/>
      <c r="D71" s="232"/>
      <c r="E71" s="232"/>
      <c r="F71" s="232"/>
      <c r="G71" s="232"/>
      <c r="H71" s="232"/>
      <c r="I71" s="232"/>
      <c r="J71" s="232"/>
    </row>
    <row r="72" spans="1:10" ht="20.45" customHeight="1">
      <c r="A72" s="24" t="s">
        <v>73</v>
      </c>
      <c r="B72" s="150">
        <v>6000</v>
      </c>
      <c r="C72" s="29">
        <v>105069</v>
      </c>
      <c r="D72" s="29">
        <v>95000</v>
      </c>
      <c r="E72" s="29">
        <v>107000</v>
      </c>
      <c r="F72" s="29">
        <v>110000</v>
      </c>
      <c r="G72" s="9" t="s">
        <v>39</v>
      </c>
      <c r="H72" s="9" t="s">
        <v>39</v>
      </c>
      <c r="I72" s="9" t="s">
        <v>39</v>
      </c>
      <c r="J72" s="9" t="s">
        <v>39</v>
      </c>
    </row>
    <row r="73" spans="1:10" ht="20.45" customHeight="1">
      <c r="A73" s="24" t="s">
        <v>74</v>
      </c>
      <c r="B73" s="150">
        <v>6001</v>
      </c>
      <c r="C73" s="42">
        <f>C74-C75</f>
        <v>1481</v>
      </c>
      <c r="D73" s="42">
        <f>D74-D75</f>
        <v>1400</v>
      </c>
      <c r="E73" s="42">
        <f>E74-E75</f>
        <v>1460</v>
      </c>
      <c r="F73" s="42">
        <f>F74-F75</f>
        <v>1500</v>
      </c>
      <c r="G73" s="9" t="s">
        <v>39</v>
      </c>
      <c r="H73" s="9" t="s">
        <v>39</v>
      </c>
      <c r="I73" s="9" t="s">
        <v>39</v>
      </c>
      <c r="J73" s="9" t="s">
        <v>39</v>
      </c>
    </row>
    <row r="74" spans="1:10" ht="20.45" customHeight="1">
      <c r="A74" s="24" t="s">
        <v>75</v>
      </c>
      <c r="B74" s="150">
        <v>6002</v>
      </c>
      <c r="C74" s="29">
        <v>2273</v>
      </c>
      <c r="D74" s="29">
        <v>2100</v>
      </c>
      <c r="E74" s="29">
        <v>2300</v>
      </c>
      <c r="F74" s="29">
        <v>2400</v>
      </c>
      <c r="G74" s="9" t="s">
        <v>39</v>
      </c>
      <c r="H74" s="9" t="s">
        <v>39</v>
      </c>
      <c r="I74" s="9" t="s">
        <v>39</v>
      </c>
      <c r="J74" s="9" t="s">
        <v>39</v>
      </c>
    </row>
    <row r="75" spans="1:10" ht="20.45" customHeight="1">
      <c r="A75" s="24" t="s">
        <v>76</v>
      </c>
      <c r="B75" s="150">
        <v>6003</v>
      </c>
      <c r="C75" s="29">
        <v>792</v>
      </c>
      <c r="D75" s="29">
        <v>700</v>
      </c>
      <c r="E75" s="29">
        <v>840</v>
      </c>
      <c r="F75" s="29">
        <v>900</v>
      </c>
      <c r="G75" s="9" t="s">
        <v>39</v>
      </c>
      <c r="H75" s="9" t="s">
        <v>39</v>
      </c>
      <c r="I75" s="9" t="s">
        <v>39</v>
      </c>
      <c r="J75" s="9" t="s">
        <v>39</v>
      </c>
    </row>
    <row r="76" spans="1:10" ht="20.45" customHeight="1">
      <c r="A76" s="24" t="s">
        <v>77</v>
      </c>
      <c r="B76" s="150">
        <v>6010</v>
      </c>
      <c r="C76" s="29">
        <v>20102</v>
      </c>
      <c r="D76" s="29">
        <v>12000</v>
      </c>
      <c r="E76" s="29">
        <v>19700</v>
      </c>
      <c r="F76" s="29">
        <v>20500</v>
      </c>
      <c r="G76" s="9" t="s">
        <v>39</v>
      </c>
      <c r="H76" s="9" t="s">
        <v>39</v>
      </c>
      <c r="I76" s="9" t="s">
        <v>39</v>
      </c>
      <c r="J76" s="9" t="s">
        <v>39</v>
      </c>
    </row>
    <row r="77" spans="1:10" ht="20.45" customHeight="1">
      <c r="A77" s="24" t="s">
        <v>78</v>
      </c>
      <c r="B77" s="150">
        <v>6011</v>
      </c>
      <c r="C77" s="29">
        <v>31</v>
      </c>
      <c r="D77" s="29" t="s">
        <v>436</v>
      </c>
      <c r="E77" s="29">
        <v>20</v>
      </c>
      <c r="F77" s="29">
        <v>30</v>
      </c>
      <c r="G77" s="9" t="s">
        <v>39</v>
      </c>
      <c r="H77" s="9" t="s">
        <v>39</v>
      </c>
      <c r="I77" s="9" t="s">
        <v>39</v>
      </c>
      <c r="J77" s="9" t="s">
        <v>39</v>
      </c>
    </row>
    <row r="78" spans="1:10" ht="20.45" customHeight="1">
      <c r="A78" s="24" t="s">
        <v>79</v>
      </c>
      <c r="B78" s="150">
        <v>6012</v>
      </c>
      <c r="C78" s="29">
        <v>5128</v>
      </c>
      <c r="D78" s="29" t="s">
        <v>436</v>
      </c>
      <c r="E78" s="29">
        <v>4800</v>
      </c>
      <c r="F78" s="29">
        <v>4500</v>
      </c>
      <c r="G78" s="9" t="s">
        <v>39</v>
      </c>
      <c r="H78" s="9" t="s">
        <v>39</v>
      </c>
      <c r="I78" s="9" t="s">
        <v>39</v>
      </c>
      <c r="J78" s="9" t="s">
        <v>39</v>
      </c>
    </row>
    <row r="79" spans="1:10" ht="20.45" customHeight="1">
      <c r="A79" s="24" t="s">
        <v>80</v>
      </c>
      <c r="B79" s="150">
        <v>6013</v>
      </c>
      <c r="C79" s="29" t="s">
        <v>436</v>
      </c>
      <c r="D79" s="29" t="s">
        <v>436</v>
      </c>
      <c r="E79" s="29">
        <v>0</v>
      </c>
      <c r="F79" s="29" t="s">
        <v>436</v>
      </c>
      <c r="G79" s="9" t="s">
        <v>39</v>
      </c>
      <c r="H79" s="9" t="s">
        <v>39</v>
      </c>
      <c r="I79" s="9" t="s">
        <v>39</v>
      </c>
      <c r="J79" s="9" t="s">
        <v>39</v>
      </c>
    </row>
    <row r="80" spans="1:10" ht="20.45" customHeight="1">
      <c r="A80" s="24" t="s">
        <v>81</v>
      </c>
      <c r="B80" s="150">
        <v>6014</v>
      </c>
      <c r="C80" s="29" t="s">
        <v>436</v>
      </c>
      <c r="D80" s="29" t="s">
        <v>436</v>
      </c>
      <c r="E80" s="29">
        <v>0</v>
      </c>
      <c r="F80" s="29" t="s">
        <v>436</v>
      </c>
      <c r="G80" s="9" t="s">
        <v>39</v>
      </c>
      <c r="H80" s="9" t="s">
        <v>39</v>
      </c>
      <c r="I80" s="9" t="s">
        <v>39</v>
      </c>
      <c r="J80" s="9" t="s">
        <v>39</v>
      </c>
    </row>
    <row r="81" spans="1:10" ht="20.45" customHeight="1">
      <c r="A81" s="24" t="s">
        <v>82</v>
      </c>
      <c r="B81" s="150">
        <v>6015</v>
      </c>
      <c r="C81" s="29">
        <v>2076</v>
      </c>
      <c r="D81" s="29">
        <v>230</v>
      </c>
      <c r="E81" s="29">
        <f>'ІІІ рух. гр. кшт.'!E87</f>
        <v>1642</v>
      </c>
      <c r="F81" s="29">
        <f>'ІІІ рух. гр. кшт.'!F87</f>
        <v>789.60000000000036</v>
      </c>
      <c r="G81" s="9" t="s">
        <v>39</v>
      </c>
      <c r="H81" s="9" t="s">
        <v>39</v>
      </c>
      <c r="I81" s="9" t="s">
        <v>39</v>
      </c>
      <c r="J81" s="9" t="s">
        <v>39</v>
      </c>
    </row>
    <row r="82" spans="1:10" s="4" customFormat="1" ht="31.15" customHeight="1">
      <c r="A82" s="23" t="s">
        <v>83</v>
      </c>
      <c r="B82" s="147">
        <v>6020</v>
      </c>
      <c r="C82" s="41">
        <v>125171</v>
      </c>
      <c r="D82" s="41">
        <v>110000</v>
      </c>
      <c r="E82" s="41">
        <v>124800</v>
      </c>
      <c r="F82" s="41">
        <v>126000</v>
      </c>
      <c r="G82" s="40" t="s">
        <v>39</v>
      </c>
      <c r="H82" s="40" t="s">
        <v>39</v>
      </c>
      <c r="I82" s="40" t="s">
        <v>39</v>
      </c>
      <c r="J82" s="40" t="s">
        <v>39</v>
      </c>
    </row>
    <row r="83" spans="1:10" ht="18.600000000000001" customHeight="1">
      <c r="A83" s="24" t="s">
        <v>84</v>
      </c>
      <c r="B83" s="150">
        <v>6030</v>
      </c>
      <c r="C83" s="29" t="s">
        <v>436</v>
      </c>
      <c r="D83" s="29" t="s">
        <v>436</v>
      </c>
      <c r="E83" s="29">
        <v>0</v>
      </c>
      <c r="F83" s="29" t="s">
        <v>436</v>
      </c>
      <c r="G83" s="9" t="s">
        <v>39</v>
      </c>
      <c r="H83" s="9" t="s">
        <v>39</v>
      </c>
      <c r="I83" s="9" t="s">
        <v>39</v>
      </c>
      <c r="J83" s="9" t="s">
        <v>39</v>
      </c>
    </row>
    <row r="84" spans="1:10" ht="18.600000000000001" customHeight="1">
      <c r="A84" s="24" t="s">
        <v>85</v>
      </c>
      <c r="B84" s="150">
        <v>6031</v>
      </c>
      <c r="C84" s="29" t="s">
        <v>436</v>
      </c>
      <c r="D84" s="29" t="s">
        <v>436</v>
      </c>
      <c r="E84" s="29">
        <v>0</v>
      </c>
      <c r="F84" s="29" t="s">
        <v>436</v>
      </c>
      <c r="G84" s="9" t="s">
        <v>39</v>
      </c>
      <c r="H84" s="9" t="s">
        <v>39</v>
      </c>
      <c r="I84" s="9" t="s">
        <v>39</v>
      </c>
      <c r="J84" s="9" t="s">
        <v>39</v>
      </c>
    </row>
    <row r="85" spans="1:10" ht="18.600000000000001" customHeight="1">
      <c r="A85" s="24" t="s">
        <v>86</v>
      </c>
      <c r="B85" s="150">
        <v>6040</v>
      </c>
      <c r="C85" s="29">
        <v>14423</v>
      </c>
      <c r="D85" s="29">
        <v>3500</v>
      </c>
      <c r="E85" s="29">
        <v>13600</v>
      </c>
      <c r="F85" s="29">
        <v>7500</v>
      </c>
      <c r="G85" s="9" t="s">
        <v>39</v>
      </c>
      <c r="H85" s="9" t="s">
        <v>39</v>
      </c>
      <c r="I85" s="9" t="s">
        <v>39</v>
      </c>
      <c r="J85" s="9" t="s">
        <v>39</v>
      </c>
    </row>
    <row r="86" spans="1:10" ht="18.600000000000001" customHeight="1">
      <c r="A86" s="24" t="s">
        <v>87</v>
      </c>
      <c r="B86" s="150">
        <v>6041</v>
      </c>
      <c r="C86" s="29" t="s">
        <v>436</v>
      </c>
      <c r="D86" s="29" t="s">
        <v>436</v>
      </c>
      <c r="E86" s="29">
        <v>0</v>
      </c>
      <c r="F86" s="29" t="s">
        <v>436</v>
      </c>
      <c r="G86" s="9" t="s">
        <v>39</v>
      </c>
      <c r="H86" s="9" t="s">
        <v>39</v>
      </c>
      <c r="I86" s="9" t="s">
        <v>39</v>
      </c>
      <c r="J86" s="9" t="s">
        <v>39</v>
      </c>
    </row>
    <row r="87" spans="1:10" ht="18.75" customHeight="1">
      <c r="A87" s="24" t="s">
        <v>88</v>
      </c>
      <c r="B87" s="150">
        <v>6042</v>
      </c>
      <c r="C87" s="29">
        <v>363</v>
      </c>
      <c r="D87" s="29" t="s">
        <v>436</v>
      </c>
      <c r="E87" s="29">
        <v>30</v>
      </c>
      <c r="F87" s="29">
        <v>20</v>
      </c>
      <c r="G87" s="9" t="s">
        <v>39</v>
      </c>
      <c r="H87" s="9" t="s">
        <v>39</v>
      </c>
      <c r="I87" s="9" t="s">
        <v>39</v>
      </c>
      <c r="J87" s="9" t="s">
        <v>39</v>
      </c>
    </row>
    <row r="88" spans="1:10" ht="19.5" customHeight="1">
      <c r="A88" s="24" t="s">
        <v>89</v>
      </c>
      <c r="B88" s="150">
        <v>6043</v>
      </c>
      <c r="C88" s="29">
        <v>269</v>
      </c>
      <c r="D88" s="29" t="s">
        <v>436</v>
      </c>
      <c r="E88" s="29">
        <v>150</v>
      </c>
      <c r="F88" s="29" t="s">
        <v>436</v>
      </c>
      <c r="G88" s="9" t="s">
        <v>39</v>
      </c>
      <c r="H88" s="9" t="s">
        <v>39</v>
      </c>
      <c r="I88" s="9" t="s">
        <v>39</v>
      </c>
      <c r="J88" s="9" t="s">
        <v>39</v>
      </c>
    </row>
    <row r="89" spans="1:10" s="4" customFormat="1" ht="18.75" customHeight="1">
      <c r="A89" s="23" t="s">
        <v>90</v>
      </c>
      <c r="B89" s="147">
        <v>6050</v>
      </c>
      <c r="C89" s="53">
        <v>14423</v>
      </c>
      <c r="D89" s="53">
        <v>3500</v>
      </c>
      <c r="E89" s="53">
        <f>E85</f>
        <v>13600</v>
      </c>
      <c r="F89" s="53">
        <v>7500</v>
      </c>
      <c r="G89" s="40" t="s">
        <v>39</v>
      </c>
      <c r="H89" s="40" t="s">
        <v>39</v>
      </c>
      <c r="I89" s="40" t="s">
        <v>39</v>
      </c>
      <c r="J89" s="40" t="s">
        <v>39</v>
      </c>
    </row>
    <row r="90" spans="1:10" ht="18.75" customHeight="1">
      <c r="A90" s="24" t="s">
        <v>91</v>
      </c>
      <c r="B90" s="150">
        <v>6060</v>
      </c>
      <c r="C90" s="29" t="s">
        <v>436</v>
      </c>
      <c r="D90" s="29" t="s">
        <v>436</v>
      </c>
      <c r="E90" s="29">
        <v>0</v>
      </c>
      <c r="F90" s="29" t="s">
        <v>436</v>
      </c>
      <c r="G90" s="9" t="s">
        <v>39</v>
      </c>
      <c r="H90" s="9" t="s">
        <v>39</v>
      </c>
      <c r="I90" s="9" t="s">
        <v>39</v>
      </c>
      <c r="J90" s="9" t="s">
        <v>39</v>
      </c>
    </row>
    <row r="91" spans="1:10" ht="18.75" customHeight="1">
      <c r="A91" s="24" t="s">
        <v>92</v>
      </c>
      <c r="B91" s="150">
        <v>6070</v>
      </c>
      <c r="C91" s="29" t="s">
        <v>436</v>
      </c>
      <c r="D91" s="29" t="s">
        <v>436</v>
      </c>
      <c r="E91" s="29">
        <v>0</v>
      </c>
      <c r="F91" s="29" t="s">
        <v>436</v>
      </c>
      <c r="G91" s="9" t="s">
        <v>39</v>
      </c>
      <c r="H91" s="9" t="s">
        <v>39</v>
      </c>
      <c r="I91" s="9" t="s">
        <v>39</v>
      </c>
      <c r="J91" s="9" t="s">
        <v>39</v>
      </c>
    </row>
    <row r="92" spans="1:10" s="4" customFormat="1" ht="18.75" customHeight="1">
      <c r="A92" s="23" t="s">
        <v>93</v>
      </c>
      <c r="B92" s="147">
        <v>6080</v>
      </c>
      <c r="C92" s="41">
        <v>110748</v>
      </c>
      <c r="D92" s="41">
        <v>105000</v>
      </c>
      <c r="E92" s="41">
        <v>111200</v>
      </c>
      <c r="F92" s="41">
        <v>115000</v>
      </c>
      <c r="G92" s="40" t="s">
        <v>39</v>
      </c>
      <c r="H92" s="40" t="s">
        <v>39</v>
      </c>
      <c r="I92" s="40" t="s">
        <v>39</v>
      </c>
      <c r="J92" s="40" t="s">
        <v>39</v>
      </c>
    </row>
    <row r="93" spans="1:10" s="4" customFormat="1" ht="27" customHeight="1">
      <c r="A93" s="232" t="s">
        <v>94</v>
      </c>
      <c r="B93" s="232"/>
      <c r="C93" s="232"/>
      <c r="D93" s="232"/>
      <c r="E93" s="232"/>
      <c r="F93" s="232"/>
      <c r="G93" s="232"/>
      <c r="H93" s="232"/>
      <c r="I93" s="232"/>
      <c r="J93" s="232"/>
    </row>
    <row r="94" spans="1:10" s="4" customFormat="1" ht="18.75" customHeight="1">
      <c r="A94" s="111" t="s">
        <v>95</v>
      </c>
      <c r="B94" s="148">
        <v>7000</v>
      </c>
      <c r="C94" s="147"/>
      <c r="D94" s="147"/>
      <c r="E94" s="147"/>
      <c r="F94" s="42">
        <f>'ІV кап. інвеат. V кред. '!C35</f>
        <v>0</v>
      </c>
      <c r="G94" s="147"/>
      <c r="H94" s="147"/>
      <c r="I94" s="147"/>
      <c r="J94" s="147"/>
    </row>
    <row r="95" spans="1:10" s="4" customFormat="1" ht="18.75" customHeight="1">
      <c r="A95" s="35" t="s">
        <v>96</v>
      </c>
      <c r="B95" s="112" t="s">
        <v>97</v>
      </c>
      <c r="C95" s="42">
        <f>SUM(C96:C98)</f>
        <v>0</v>
      </c>
      <c r="D95" s="42">
        <f>SUM(D96:D98)</f>
        <v>0</v>
      </c>
      <c r="E95" s="42">
        <f>SUM(E96:E98)</f>
        <v>0</v>
      </c>
      <c r="F95" s="42">
        <f>SUM(F96:F98)</f>
        <v>0</v>
      </c>
      <c r="G95" s="41"/>
      <c r="H95" s="41"/>
      <c r="I95" s="41"/>
      <c r="J95" s="41"/>
    </row>
    <row r="96" spans="1:10" s="4" customFormat="1" ht="18.75" customHeight="1">
      <c r="A96" s="24" t="s">
        <v>98</v>
      </c>
      <c r="B96" s="113" t="s">
        <v>99</v>
      </c>
      <c r="C96" s="45"/>
      <c r="D96" s="45"/>
      <c r="E96" s="45"/>
      <c r="F96" s="29">
        <f>'ІV кап. інвеат. V кред. '!E26</f>
        <v>0</v>
      </c>
      <c r="G96" s="29" t="s">
        <v>39</v>
      </c>
      <c r="H96" s="29" t="s">
        <v>39</v>
      </c>
      <c r="I96" s="29" t="s">
        <v>39</v>
      </c>
      <c r="J96" s="29" t="s">
        <v>39</v>
      </c>
    </row>
    <row r="97" spans="1:10" s="4" customFormat="1" ht="18.75" customHeight="1">
      <c r="A97" s="24" t="s">
        <v>100</v>
      </c>
      <c r="B97" s="113" t="s">
        <v>101</v>
      </c>
      <c r="C97" s="29"/>
      <c r="D97" s="29"/>
      <c r="E97" s="29"/>
      <c r="F97" s="29">
        <f>'ІV кап. інвеат. V кред. '!E29</f>
        <v>0</v>
      </c>
      <c r="G97" s="29" t="s">
        <v>39</v>
      </c>
      <c r="H97" s="29" t="s">
        <v>39</v>
      </c>
      <c r="I97" s="29" t="s">
        <v>39</v>
      </c>
      <c r="J97" s="29" t="s">
        <v>39</v>
      </c>
    </row>
    <row r="98" spans="1:10" s="4" customFormat="1" ht="18.75" customHeight="1">
      <c r="A98" s="24" t="s">
        <v>102</v>
      </c>
      <c r="B98" s="113" t="s">
        <v>103</v>
      </c>
      <c r="C98" s="29"/>
      <c r="D98" s="29"/>
      <c r="E98" s="29"/>
      <c r="F98" s="29">
        <f>'ІV кап. інвеат. V кред. '!E32</f>
        <v>0</v>
      </c>
      <c r="G98" s="29" t="s">
        <v>39</v>
      </c>
      <c r="H98" s="29" t="s">
        <v>39</v>
      </c>
      <c r="I98" s="29" t="s">
        <v>39</v>
      </c>
      <c r="J98" s="29" t="s">
        <v>39</v>
      </c>
    </row>
    <row r="99" spans="1:10" s="4" customFormat="1" ht="18.75" customHeight="1">
      <c r="A99" s="23" t="s">
        <v>104</v>
      </c>
      <c r="B99" s="114" t="s">
        <v>105</v>
      </c>
      <c r="C99" s="42">
        <f>SUM(C100:C102)</f>
        <v>0</v>
      </c>
      <c r="D99" s="42">
        <f>SUM(D100:D102)</f>
        <v>0</v>
      </c>
      <c r="E99" s="42">
        <f>SUM(E100:E102)</f>
        <v>0</v>
      </c>
      <c r="F99" s="42">
        <f>SUM(F100:F102)</f>
        <v>0</v>
      </c>
      <c r="G99" s="41"/>
      <c r="H99" s="41"/>
      <c r="I99" s="41"/>
      <c r="J99" s="41"/>
    </row>
    <row r="100" spans="1:10" s="4" customFormat="1" ht="18.75" customHeight="1">
      <c r="A100" s="24" t="s">
        <v>98</v>
      </c>
      <c r="B100" s="113" t="s">
        <v>106</v>
      </c>
      <c r="C100" s="29"/>
      <c r="D100" s="29"/>
      <c r="E100" s="29"/>
      <c r="F100" s="29" t="str">
        <f>'ІV кап. інвеат. V кред. '!F26</f>
        <v>(    )</v>
      </c>
      <c r="G100" s="29" t="s">
        <v>39</v>
      </c>
      <c r="H100" s="29" t="s">
        <v>39</v>
      </c>
      <c r="I100" s="29" t="s">
        <v>39</v>
      </c>
      <c r="J100" s="29" t="s">
        <v>39</v>
      </c>
    </row>
    <row r="101" spans="1:10" s="4" customFormat="1" ht="18.75" customHeight="1">
      <c r="A101" s="24" t="s">
        <v>100</v>
      </c>
      <c r="B101" s="113" t="s">
        <v>107</v>
      </c>
      <c r="C101" s="29"/>
      <c r="D101" s="29"/>
      <c r="E101" s="29"/>
      <c r="F101" s="29" t="str">
        <f>'ІV кап. інвеат. V кред. '!F29</f>
        <v>(    )</v>
      </c>
      <c r="G101" s="29" t="s">
        <v>39</v>
      </c>
      <c r="H101" s="29" t="s">
        <v>39</v>
      </c>
      <c r="I101" s="29" t="s">
        <v>39</v>
      </c>
      <c r="J101" s="29" t="s">
        <v>39</v>
      </c>
    </row>
    <row r="102" spans="1:10" ht="18.75" customHeight="1">
      <c r="A102" s="24" t="s">
        <v>102</v>
      </c>
      <c r="B102" s="113" t="s">
        <v>108</v>
      </c>
      <c r="C102" s="29"/>
      <c r="D102" s="29"/>
      <c r="E102" s="29"/>
      <c r="F102" s="29" t="str">
        <f>'ІV кап. інвеат. V кред. '!F32</f>
        <v>(    )</v>
      </c>
      <c r="G102" s="29" t="s">
        <v>39</v>
      </c>
      <c r="H102" s="29" t="s">
        <v>39</v>
      </c>
      <c r="I102" s="29" t="s">
        <v>39</v>
      </c>
      <c r="J102" s="29" t="s">
        <v>39</v>
      </c>
    </row>
    <row r="103" spans="1:10" ht="18.75" customHeight="1">
      <c r="A103" s="115" t="s">
        <v>109</v>
      </c>
      <c r="B103" s="148">
        <v>7030</v>
      </c>
      <c r="C103" s="41"/>
      <c r="D103" s="41"/>
      <c r="E103" s="41"/>
      <c r="F103" s="42">
        <f>'ІV кап. інвеат. V кред. '!L35</f>
        <v>0</v>
      </c>
      <c r="G103" s="41"/>
      <c r="H103" s="41"/>
      <c r="I103" s="41"/>
      <c r="J103" s="41"/>
    </row>
    <row r="104" spans="1:10" ht="27" customHeight="1">
      <c r="A104" s="232" t="s">
        <v>110</v>
      </c>
      <c r="B104" s="232"/>
      <c r="C104" s="232"/>
      <c r="D104" s="232"/>
      <c r="E104" s="232"/>
      <c r="F104" s="232"/>
      <c r="G104" s="232"/>
      <c r="H104" s="232"/>
      <c r="I104" s="232"/>
      <c r="J104" s="232"/>
    </row>
    <row r="105" spans="1:10" s="12" customFormat="1" ht="60.75" customHeight="1">
      <c r="A105" s="126" t="s">
        <v>111</v>
      </c>
      <c r="B105" s="50" t="s">
        <v>112</v>
      </c>
      <c r="C105" s="42">
        <f>SUM(C106:C110)</f>
        <v>12</v>
      </c>
      <c r="D105" s="42">
        <f>SUM(D106:D110)</f>
        <v>13</v>
      </c>
      <c r="E105" s="42">
        <f>SUM(E106:E110)</f>
        <v>13</v>
      </c>
      <c r="F105" s="42">
        <f>SUM(F106:F110)</f>
        <v>13</v>
      </c>
      <c r="G105" s="40"/>
      <c r="H105" s="40"/>
      <c r="I105" s="40"/>
      <c r="J105" s="40"/>
    </row>
    <row r="106" spans="1:10" s="12" customFormat="1" ht="18.75" customHeight="1">
      <c r="A106" s="127" t="s">
        <v>113</v>
      </c>
      <c r="B106" s="38" t="s">
        <v>114</v>
      </c>
      <c r="C106" s="29"/>
      <c r="D106" s="29"/>
      <c r="E106" s="29"/>
      <c r="F106" s="29"/>
      <c r="G106" s="9" t="s">
        <v>39</v>
      </c>
      <c r="H106" s="9" t="s">
        <v>39</v>
      </c>
      <c r="I106" s="9" t="s">
        <v>39</v>
      </c>
      <c r="J106" s="9" t="s">
        <v>39</v>
      </c>
    </row>
    <row r="107" spans="1:10" s="12" customFormat="1" ht="18.75" customHeight="1">
      <c r="A107" s="127" t="s">
        <v>115</v>
      </c>
      <c r="B107" s="38" t="s">
        <v>116</v>
      </c>
      <c r="C107" s="29"/>
      <c r="D107" s="29"/>
      <c r="E107" s="29"/>
      <c r="F107" s="29"/>
      <c r="G107" s="9" t="s">
        <v>39</v>
      </c>
      <c r="H107" s="9" t="s">
        <v>39</v>
      </c>
      <c r="I107" s="9" t="s">
        <v>39</v>
      </c>
      <c r="J107" s="9" t="s">
        <v>39</v>
      </c>
    </row>
    <row r="108" spans="1:10" s="12" customFormat="1" ht="18.75" customHeight="1">
      <c r="A108" s="55" t="s">
        <v>117</v>
      </c>
      <c r="B108" s="38" t="s">
        <v>118</v>
      </c>
      <c r="C108" s="29">
        <v>1</v>
      </c>
      <c r="D108" s="29">
        <v>1</v>
      </c>
      <c r="E108" s="29">
        <v>1</v>
      </c>
      <c r="F108" s="29">
        <v>1</v>
      </c>
      <c r="G108" s="9" t="s">
        <v>39</v>
      </c>
      <c r="H108" s="9" t="s">
        <v>39</v>
      </c>
      <c r="I108" s="9" t="s">
        <v>39</v>
      </c>
      <c r="J108" s="9" t="s">
        <v>39</v>
      </c>
    </row>
    <row r="109" spans="1:10" s="12" customFormat="1" ht="18.75" customHeight="1">
      <c r="A109" s="55" t="s">
        <v>119</v>
      </c>
      <c r="B109" s="38" t="s">
        <v>120</v>
      </c>
      <c r="C109" s="29">
        <v>3</v>
      </c>
      <c r="D109" s="29">
        <v>4</v>
      </c>
      <c r="E109" s="29">
        <v>4</v>
      </c>
      <c r="F109" s="29">
        <v>4</v>
      </c>
      <c r="G109" s="9" t="s">
        <v>39</v>
      </c>
      <c r="H109" s="9" t="s">
        <v>39</v>
      </c>
      <c r="I109" s="9" t="s">
        <v>39</v>
      </c>
      <c r="J109" s="9" t="s">
        <v>39</v>
      </c>
    </row>
    <row r="110" spans="1:10" s="12" customFormat="1" ht="18.75" customHeight="1">
      <c r="A110" s="55" t="s">
        <v>121</v>
      </c>
      <c r="B110" s="38" t="s">
        <v>122</v>
      </c>
      <c r="C110" s="29">
        <v>8</v>
      </c>
      <c r="D110" s="29">
        <v>8</v>
      </c>
      <c r="E110" s="29">
        <v>8</v>
      </c>
      <c r="F110" s="29">
        <v>8</v>
      </c>
      <c r="G110" s="9" t="s">
        <v>39</v>
      </c>
      <c r="H110" s="9" t="s">
        <v>39</v>
      </c>
      <c r="I110" s="9" t="s">
        <v>39</v>
      </c>
      <c r="J110" s="9" t="s">
        <v>39</v>
      </c>
    </row>
    <row r="111" spans="1:10" s="12" customFormat="1" ht="18.75" customHeight="1">
      <c r="A111" s="126" t="s">
        <v>123</v>
      </c>
      <c r="B111" s="50" t="s">
        <v>124</v>
      </c>
      <c r="C111" s="42">
        <f>'I. Інф. до фін.плану'!C109</f>
        <v>2445</v>
      </c>
      <c r="D111" s="42">
        <f>'I. Інф. до фін.плану'!D109</f>
        <v>3260</v>
      </c>
      <c r="E111" s="42">
        <f>'I. Інф. до фін.плану'!E109</f>
        <v>2800</v>
      </c>
      <c r="F111" s="42">
        <f>'I. Інф. до фін.плану'!F109</f>
        <v>4980</v>
      </c>
      <c r="G111" s="40"/>
      <c r="H111" s="40"/>
      <c r="I111" s="40"/>
      <c r="J111" s="40"/>
    </row>
    <row r="112" spans="1:10" s="12" customFormat="1" ht="18.75" customHeight="1">
      <c r="A112" s="24" t="s">
        <v>113</v>
      </c>
      <c r="B112" s="38" t="s">
        <v>125</v>
      </c>
      <c r="C112" s="29"/>
      <c r="D112" s="29"/>
      <c r="E112" s="29"/>
      <c r="F112" s="29"/>
      <c r="G112" s="9" t="s">
        <v>39</v>
      </c>
      <c r="H112" s="9" t="s">
        <v>39</v>
      </c>
      <c r="I112" s="9" t="s">
        <v>39</v>
      </c>
      <c r="J112" s="9" t="s">
        <v>39</v>
      </c>
    </row>
    <row r="113" spans="1:10" s="12" customFormat="1" ht="18.75" customHeight="1">
      <c r="A113" s="24" t="s">
        <v>115</v>
      </c>
      <c r="B113" s="38" t="s">
        <v>126</v>
      </c>
      <c r="C113" s="29"/>
      <c r="D113" s="29"/>
      <c r="E113" s="29"/>
      <c r="F113" s="29"/>
      <c r="G113" s="9" t="s">
        <v>39</v>
      </c>
      <c r="H113" s="9" t="s">
        <v>39</v>
      </c>
      <c r="I113" s="9" t="s">
        <v>39</v>
      </c>
      <c r="J113" s="9" t="s">
        <v>39</v>
      </c>
    </row>
    <row r="114" spans="1:10" s="12" customFormat="1" ht="18.75" customHeight="1">
      <c r="A114" s="5" t="s">
        <v>117</v>
      </c>
      <c r="B114" s="38" t="s">
        <v>127</v>
      </c>
      <c r="C114" s="29">
        <v>521.02</v>
      </c>
      <c r="D114" s="29">
        <v>560</v>
      </c>
      <c r="E114" s="29">
        <v>426</v>
      </c>
      <c r="F114" s="142">
        <v>1085</v>
      </c>
      <c r="G114" s="9" t="s">
        <v>39</v>
      </c>
      <c r="H114" s="9" t="s">
        <v>39</v>
      </c>
      <c r="I114" s="9" t="s">
        <v>39</v>
      </c>
      <c r="J114" s="9" t="s">
        <v>39</v>
      </c>
    </row>
    <row r="115" spans="1:10" s="12" customFormat="1" ht="18.75" customHeight="1">
      <c r="A115" s="5" t="s">
        <v>119</v>
      </c>
      <c r="B115" s="38" t="s">
        <v>128</v>
      </c>
      <c r="C115" s="29">
        <v>1039</v>
      </c>
      <c r="D115" s="29">
        <v>1300</v>
      </c>
      <c r="E115" s="29">
        <v>1290</v>
      </c>
      <c r="F115" s="142">
        <v>2039.5</v>
      </c>
      <c r="G115" s="9" t="s">
        <v>39</v>
      </c>
      <c r="H115" s="9" t="s">
        <v>39</v>
      </c>
      <c r="I115" s="9" t="s">
        <v>39</v>
      </c>
      <c r="J115" s="9" t="s">
        <v>39</v>
      </c>
    </row>
    <row r="116" spans="1:10" s="12" customFormat="1" ht="18.75" customHeight="1">
      <c r="A116" s="5" t="s">
        <v>121</v>
      </c>
      <c r="B116" s="38" t="s">
        <v>129</v>
      </c>
      <c r="C116" s="29">
        <v>885</v>
      </c>
      <c r="D116" s="29">
        <v>1400</v>
      </c>
      <c r="E116" s="29">
        <v>1084</v>
      </c>
      <c r="F116" s="142">
        <v>1855.5</v>
      </c>
      <c r="G116" s="9" t="s">
        <v>39</v>
      </c>
      <c r="H116" s="9" t="s">
        <v>39</v>
      </c>
      <c r="I116" s="9" t="s">
        <v>39</v>
      </c>
      <c r="J116" s="9" t="s">
        <v>39</v>
      </c>
    </row>
    <row r="117" spans="1:10" s="12" customFormat="1" ht="37.5">
      <c r="A117" s="23" t="s">
        <v>130</v>
      </c>
      <c r="B117" s="50" t="s">
        <v>131</v>
      </c>
      <c r="C117" s="184">
        <f t="shared" ref="C117:J119" si="2">(C111/C105)/12*1000</f>
        <v>16979.166666666668</v>
      </c>
      <c r="D117" s="42">
        <f t="shared" si="2"/>
        <v>20897.435897435898</v>
      </c>
      <c r="E117" s="42">
        <f t="shared" si="2"/>
        <v>17948.717948717949</v>
      </c>
      <c r="F117" s="42">
        <f t="shared" si="2"/>
        <v>31923.076923076922</v>
      </c>
      <c r="G117" s="42" t="e">
        <f t="shared" si="2"/>
        <v>#DIV/0!</v>
      </c>
      <c r="H117" s="42" t="e">
        <f t="shared" si="2"/>
        <v>#DIV/0!</v>
      </c>
      <c r="I117" s="42" t="e">
        <f t="shared" si="2"/>
        <v>#DIV/0!</v>
      </c>
      <c r="J117" s="42" t="e">
        <f t="shared" si="2"/>
        <v>#DIV/0!</v>
      </c>
    </row>
    <row r="118" spans="1:10" s="12" customFormat="1" ht="18.75" customHeight="1">
      <c r="A118" s="24" t="s">
        <v>132</v>
      </c>
      <c r="B118" s="38" t="s">
        <v>133</v>
      </c>
      <c r="C118" s="133" t="e">
        <f t="shared" si="2"/>
        <v>#DIV/0!</v>
      </c>
      <c r="D118" s="133" t="e">
        <f t="shared" si="2"/>
        <v>#DIV/0!</v>
      </c>
      <c r="E118" s="133" t="e">
        <f t="shared" si="2"/>
        <v>#DIV/0!</v>
      </c>
      <c r="F118" s="133" t="e">
        <f t="shared" si="2"/>
        <v>#DIV/0!</v>
      </c>
      <c r="G118" s="9" t="s">
        <v>39</v>
      </c>
      <c r="H118" s="9" t="s">
        <v>39</v>
      </c>
      <c r="I118" s="9" t="s">
        <v>39</v>
      </c>
      <c r="J118" s="9" t="s">
        <v>39</v>
      </c>
    </row>
    <row r="119" spans="1:10" s="12" customFormat="1" ht="18.75" customHeight="1">
      <c r="A119" s="24" t="s">
        <v>134</v>
      </c>
      <c r="B119" s="38" t="s">
        <v>135</v>
      </c>
      <c r="C119" s="133" t="e">
        <f t="shared" si="2"/>
        <v>#DIV/0!</v>
      </c>
      <c r="D119" s="133" t="e">
        <f t="shared" si="2"/>
        <v>#DIV/0!</v>
      </c>
      <c r="E119" s="133" t="e">
        <f t="shared" si="2"/>
        <v>#DIV/0!</v>
      </c>
      <c r="F119" s="133" t="e">
        <f t="shared" si="2"/>
        <v>#DIV/0!</v>
      </c>
      <c r="G119" s="9" t="s">
        <v>39</v>
      </c>
      <c r="H119" s="9" t="s">
        <v>39</v>
      </c>
      <c r="I119" s="9" t="s">
        <v>39</v>
      </c>
      <c r="J119" s="9" t="s">
        <v>39</v>
      </c>
    </row>
    <row r="120" spans="1:10" s="12" customFormat="1" ht="18.75" customHeight="1">
      <c r="A120" s="5" t="s">
        <v>441</v>
      </c>
      <c r="B120" s="38" t="s">
        <v>136</v>
      </c>
      <c r="C120" s="133">
        <f>(C114/C108)/12*1000</f>
        <v>43418.333333333328</v>
      </c>
      <c r="D120" s="133">
        <f>(D114/D108)/12*1000</f>
        <v>46666.666666666664</v>
      </c>
      <c r="E120" s="133">
        <f>(E114/E108)/12*1000</f>
        <v>35500</v>
      </c>
      <c r="F120" s="133">
        <f>(F114/F108)/12*1000</f>
        <v>90416.666666666672</v>
      </c>
      <c r="G120" s="9" t="s">
        <v>39</v>
      </c>
      <c r="H120" s="9" t="s">
        <v>39</v>
      </c>
      <c r="I120" s="9" t="s">
        <v>39</v>
      </c>
      <c r="J120" s="9" t="s">
        <v>39</v>
      </c>
    </row>
    <row r="121" spans="1:10" s="120" customFormat="1" ht="18.75" customHeight="1">
      <c r="A121" s="117" t="s">
        <v>137</v>
      </c>
      <c r="B121" s="118" t="s">
        <v>138</v>
      </c>
      <c r="C121" s="134">
        <v>21676</v>
      </c>
      <c r="D121" s="134" t="s">
        <v>436</v>
      </c>
      <c r="E121" s="134">
        <f>281300/12</f>
        <v>23441.666666666668</v>
      </c>
      <c r="F121" s="134">
        <f>480000/12</f>
        <v>40000</v>
      </c>
      <c r="G121" s="119" t="s">
        <v>39</v>
      </c>
      <c r="H121" s="119" t="s">
        <v>39</v>
      </c>
      <c r="I121" s="119" t="s">
        <v>39</v>
      </c>
      <c r="J121" s="119" t="s">
        <v>39</v>
      </c>
    </row>
    <row r="122" spans="1:10" s="120" customFormat="1" ht="18.75" customHeight="1">
      <c r="A122" s="117" t="s">
        <v>139</v>
      </c>
      <c r="B122" s="118" t="s">
        <v>140</v>
      </c>
      <c r="C122" s="134">
        <v>19493</v>
      </c>
      <c r="D122" s="134" t="s">
        <v>436</v>
      </c>
      <c r="E122" s="134">
        <f>124752/12</f>
        <v>10396</v>
      </c>
      <c r="F122" s="134">
        <f>587000/12</f>
        <v>48916.666666666664</v>
      </c>
      <c r="G122" s="119" t="s">
        <v>39</v>
      </c>
      <c r="H122" s="119" t="s">
        <v>39</v>
      </c>
      <c r="I122" s="119" t="s">
        <v>39</v>
      </c>
      <c r="J122" s="119" t="s">
        <v>39</v>
      </c>
    </row>
    <row r="123" spans="1:10" s="120" customFormat="1" ht="18.75" customHeight="1">
      <c r="A123" s="117" t="s">
        <v>141</v>
      </c>
      <c r="B123" s="118" t="s">
        <v>142</v>
      </c>
      <c r="C123" s="134">
        <v>2250</v>
      </c>
      <c r="D123" s="134" t="s">
        <v>436</v>
      </c>
      <c r="E123" s="134">
        <f>20000/12</f>
        <v>1666.6666666666667</v>
      </c>
      <c r="F123" s="134">
        <f>18005/12</f>
        <v>1500.4166666666667</v>
      </c>
      <c r="G123" s="119" t="s">
        <v>39</v>
      </c>
      <c r="H123" s="119" t="s">
        <v>39</v>
      </c>
      <c r="I123" s="119" t="s">
        <v>39</v>
      </c>
      <c r="J123" s="119" t="s">
        <v>39</v>
      </c>
    </row>
    <row r="124" spans="1:10" s="12" customFormat="1" ht="18.75" customHeight="1">
      <c r="A124" s="5" t="s">
        <v>143</v>
      </c>
      <c r="B124" s="38" t="s">
        <v>144</v>
      </c>
      <c r="C124" s="133">
        <f t="shared" ref="C124:F125" si="3">(C115/C109)/12*1000</f>
        <v>28861.111111111109</v>
      </c>
      <c r="D124" s="133">
        <f t="shared" si="3"/>
        <v>27083.333333333332</v>
      </c>
      <c r="E124" s="133">
        <f t="shared" si="3"/>
        <v>26875</v>
      </c>
      <c r="F124" s="133">
        <f t="shared" si="3"/>
        <v>42489.583333333336</v>
      </c>
      <c r="G124" s="9" t="s">
        <v>39</v>
      </c>
      <c r="H124" s="9" t="s">
        <v>39</v>
      </c>
      <c r="I124" s="9" t="s">
        <v>39</v>
      </c>
      <c r="J124" s="9" t="s">
        <v>39</v>
      </c>
    </row>
    <row r="125" spans="1:10" s="12" customFormat="1" ht="18.75" customHeight="1">
      <c r="A125" s="5" t="s">
        <v>145</v>
      </c>
      <c r="B125" s="38" t="s">
        <v>146</v>
      </c>
      <c r="C125" s="133">
        <f t="shared" si="3"/>
        <v>9218.75</v>
      </c>
      <c r="D125" s="133">
        <f t="shared" si="3"/>
        <v>14583.333333333334</v>
      </c>
      <c r="E125" s="133">
        <f t="shared" si="3"/>
        <v>11291.666666666666</v>
      </c>
      <c r="F125" s="133">
        <f t="shared" si="3"/>
        <v>19328.125</v>
      </c>
      <c r="G125" s="9" t="s">
        <v>39</v>
      </c>
      <c r="H125" s="9" t="s">
        <v>39</v>
      </c>
      <c r="I125" s="9" t="s">
        <v>39</v>
      </c>
      <c r="J125" s="9" t="s">
        <v>39</v>
      </c>
    </row>
    <row r="126" spans="1:10" s="12" customFormat="1" ht="18.75" customHeight="1">
      <c r="A126" s="19"/>
      <c r="B126" s="168"/>
      <c r="C126" s="18"/>
      <c r="D126" s="20"/>
      <c r="E126" s="20"/>
      <c r="F126" s="20"/>
      <c r="G126" s="167"/>
      <c r="H126" s="167"/>
      <c r="I126" s="167"/>
      <c r="J126" s="167"/>
    </row>
    <row r="127" spans="1:10" s="12" customFormat="1" ht="18.75" customHeight="1">
      <c r="A127" s="19"/>
      <c r="B127" s="168"/>
      <c r="C127" s="93"/>
      <c r="D127" s="20"/>
      <c r="E127" s="20"/>
      <c r="F127" s="20"/>
      <c r="G127" s="167"/>
      <c r="H127" s="167"/>
      <c r="I127" s="167"/>
      <c r="J127" s="167"/>
    </row>
    <row r="128" spans="1:10" s="12" customFormat="1" ht="18.75" customHeight="1">
      <c r="A128" s="380" t="s">
        <v>444</v>
      </c>
      <c r="B128" s="100"/>
      <c r="C128" s="226" t="s">
        <v>147</v>
      </c>
      <c r="D128" s="227"/>
      <c r="E128" s="227"/>
      <c r="F128" s="227"/>
      <c r="G128" s="99"/>
      <c r="H128" s="168"/>
      <c r="I128" s="216" t="s">
        <v>442</v>
      </c>
      <c r="J128" s="168"/>
    </row>
    <row r="129" spans="1:10" s="12" customFormat="1" ht="18.75" customHeight="1">
      <c r="A129" s="146" t="s">
        <v>148</v>
      </c>
      <c r="B129" s="101"/>
      <c r="C129" s="224" t="s">
        <v>149</v>
      </c>
      <c r="D129" s="224"/>
      <c r="E129" s="224"/>
      <c r="F129" s="224"/>
      <c r="G129" s="98"/>
      <c r="H129" s="225" t="s">
        <v>150</v>
      </c>
      <c r="I129" s="225"/>
      <c r="J129" s="225"/>
    </row>
    <row r="130" spans="1:10" s="12" customFormat="1">
      <c r="A130" s="16"/>
      <c r="B130" s="168"/>
      <c r="C130" s="168"/>
      <c r="D130" s="168"/>
      <c r="E130" s="168"/>
      <c r="F130" s="2"/>
      <c r="G130" s="2"/>
      <c r="H130" s="2"/>
      <c r="I130" s="2"/>
      <c r="J130" s="2"/>
    </row>
    <row r="131" spans="1:10" s="12" customFormat="1">
      <c r="A131" s="16"/>
      <c r="B131" s="168"/>
      <c r="C131" s="168"/>
      <c r="D131" s="168"/>
      <c r="E131" s="168"/>
      <c r="F131" s="2"/>
      <c r="G131" s="2"/>
      <c r="H131" s="2"/>
      <c r="I131" s="2"/>
      <c r="J131" s="2"/>
    </row>
    <row r="132" spans="1:10" s="12" customFormat="1">
      <c r="A132" s="16"/>
      <c r="B132" s="168"/>
      <c r="C132" s="168"/>
      <c r="D132" s="168"/>
      <c r="E132" s="168"/>
      <c r="F132" s="2"/>
      <c r="G132" s="2"/>
      <c r="H132" s="2"/>
      <c r="I132" s="2"/>
      <c r="J132" s="2"/>
    </row>
    <row r="133" spans="1:10" s="12" customFormat="1">
      <c r="A133" s="16"/>
      <c r="B133" s="168"/>
      <c r="C133" s="168"/>
      <c r="D133" s="168"/>
      <c r="E133" s="168"/>
      <c r="F133" s="2"/>
      <c r="G133" s="2"/>
      <c r="H133" s="2"/>
      <c r="I133" s="2"/>
      <c r="J133" s="2"/>
    </row>
    <row r="134" spans="1:10" s="12" customFormat="1">
      <c r="A134" s="16"/>
      <c r="B134" s="168"/>
      <c r="C134" s="168"/>
      <c r="D134" s="168"/>
      <c r="E134" s="168"/>
      <c r="F134" s="2"/>
      <c r="G134" s="2"/>
      <c r="H134" s="2"/>
      <c r="I134" s="2"/>
      <c r="J134" s="2"/>
    </row>
    <row r="135" spans="1:10" s="12" customFormat="1">
      <c r="A135" s="16"/>
      <c r="B135" s="168"/>
      <c r="C135" s="168"/>
      <c r="D135" s="168"/>
      <c r="E135" s="168"/>
      <c r="F135" s="2"/>
      <c r="G135" s="2"/>
      <c r="H135" s="2"/>
      <c r="I135" s="2"/>
      <c r="J135" s="2"/>
    </row>
    <row r="136" spans="1:10" s="12" customFormat="1">
      <c r="A136" s="16"/>
      <c r="B136" s="168"/>
      <c r="C136" s="168"/>
      <c r="D136" s="168"/>
      <c r="E136" s="168"/>
      <c r="F136" s="2"/>
      <c r="G136" s="2"/>
      <c r="H136" s="2"/>
      <c r="I136" s="2"/>
      <c r="J136" s="2"/>
    </row>
    <row r="137" spans="1:10" s="12" customFormat="1">
      <c r="A137" s="16"/>
      <c r="B137" s="168"/>
      <c r="C137" s="168"/>
      <c r="D137" s="168"/>
      <c r="E137" s="168"/>
      <c r="F137" s="2"/>
      <c r="G137" s="2"/>
      <c r="H137" s="2"/>
      <c r="I137" s="2"/>
      <c r="J137" s="2"/>
    </row>
    <row r="138" spans="1:10" s="12" customFormat="1">
      <c r="A138" s="16"/>
      <c r="B138" s="168"/>
      <c r="C138" s="168"/>
      <c r="D138" s="168"/>
      <c r="E138" s="168"/>
      <c r="F138" s="2"/>
      <c r="G138" s="2"/>
      <c r="H138" s="2"/>
      <c r="I138" s="2"/>
      <c r="J138" s="2"/>
    </row>
    <row r="139" spans="1:10" s="12" customFormat="1">
      <c r="A139" s="16"/>
      <c r="B139" s="168"/>
      <c r="C139" s="168"/>
      <c r="D139" s="168"/>
      <c r="E139" s="168"/>
      <c r="F139" s="2"/>
      <c r="G139" s="2"/>
      <c r="H139" s="2"/>
      <c r="I139" s="2"/>
      <c r="J139" s="2"/>
    </row>
    <row r="140" spans="1:10" s="12" customFormat="1">
      <c r="A140" s="16"/>
      <c r="B140" s="168"/>
      <c r="C140" s="168"/>
      <c r="D140" s="168"/>
      <c r="E140" s="168"/>
      <c r="F140" s="2"/>
      <c r="G140" s="2"/>
      <c r="H140" s="2"/>
      <c r="I140" s="2"/>
      <c r="J140" s="2"/>
    </row>
    <row r="141" spans="1:10" s="12" customFormat="1">
      <c r="A141" s="16"/>
      <c r="B141" s="168"/>
      <c r="C141" s="168"/>
      <c r="D141" s="168"/>
      <c r="E141" s="168"/>
      <c r="F141" s="2"/>
      <c r="G141" s="2"/>
      <c r="H141" s="2"/>
      <c r="I141" s="2"/>
      <c r="J141" s="2"/>
    </row>
    <row r="142" spans="1:10" s="12" customFormat="1">
      <c r="A142" s="16"/>
      <c r="B142" s="168"/>
      <c r="C142" s="168"/>
      <c r="D142" s="168"/>
      <c r="E142" s="168"/>
      <c r="F142" s="2"/>
      <c r="G142" s="2"/>
      <c r="H142" s="2"/>
      <c r="I142" s="2"/>
      <c r="J142" s="2"/>
    </row>
    <row r="143" spans="1:10" s="12" customFormat="1">
      <c r="A143" s="16"/>
      <c r="B143" s="168"/>
      <c r="C143" s="168"/>
      <c r="D143" s="168"/>
      <c r="E143" s="168"/>
      <c r="F143" s="2"/>
      <c r="G143" s="2"/>
      <c r="H143" s="2"/>
      <c r="I143" s="2"/>
      <c r="J143" s="2"/>
    </row>
    <row r="144" spans="1:10" s="12" customFormat="1">
      <c r="A144" s="16"/>
      <c r="B144" s="168"/>
      <c r="C144" s="168"/>
      <c r="D144" s="168"/>
      <c r="E144" s="168"/>
      <c r="F144" s="2"/>
      <c r="G144" s="2"/>
      <c r="H144" s="2"/>
      <c r="I144" s="2"/>
      <c r="J144" s="2"/>
    </row>
    <row r="145" spans="1:10" s="12" customFormat="1">
      <c r="A145" s="16"/>
      <c r="B145" s="168"/>
      <c r="C145" s="168"/>
      <c r="D145" s="168"/>
      <c r="E145" s="168"/>
      <c r="F145" s="2"/>
      <c r="G145" s="2"/>
      <c r="H145" s="2"/>
      <c r="I145" s="2"/>
      <c r="J145" s="2"/>
    </row>
    <row r="146" spans="1:10" s="12" customFormat="1">
      <c r="A146" s="16"/>
      <c r="B146" s="168"/>
      <c r="C146" s="168"/>
      <c r="D146" s="168"/>
      <c r="E146" s="168"/>
      <c r="F146" s="2"/>
      <c r="G146" s="2"/>
      <c r="H146" s="2"/>
      <c r="I146" s="2"/>
      <c r="J146" s="2"/>
    </row>
    <row r="147" spans="1:10" s="12" customFormat="1">
      <c r="A147" s="16"/>
      <c r="B147" s="168"/>
      <c r="C147" s="168"/>
      <c r="D147" s="168"/>
      <c r="E147" s="168"/>
      <c r="F147" s="2"/>
      <c r="G147" s="2"/>
      <c r="H147" s="2"/>
      <c r="I147" s="2"/>
      <c r="J147" s="2"/>
    </row>
    <row r="148" spans="1:10" s="12" customFormat="1">
      <c r="A148" s="16"/>
      <c r="B148" s="168"/>
      <c r="C148" s="168"/>
      <c r="D148" s="168"/>
      <c r="E148" s="168"/>
      <c r="F148" s="2"/>
      <c r="G148" s="2"/>
      <c r="H148" s="2"/>
      <c r="I148" s="2"/>
      <c r="J148" s="2"/>
    </row>
    <row r="149" spans="1:10" s="12" customFormat="1">
      <c r="A149" s="16"/>
      <c r="B149" s="168"/>
      <c r="C149" s="168"/>
      <c r="D149" s="168"/>
      <c r="E149" s="168"/>
      <c r="F149" s="2"/>
      <c r="G149" s="2"/>
      <c r="H149" s="2"/>
      <c r="I149" s="2"/>
      <c r="J149" s="2"/>
    </row>
    <row r="150" spans="1:10" s="12" customFormat="1">
      <c r="A150" s="16"/>
      <c r="B150" s="168"/>
      <c r="C150" s="168"/>
      <c r="D150" s="168"/>
      <c r="E150" s="168"/>
      <c r="F150" s="2"/>
      <c r="G150" s="2"/>
      <c r="H150" s="2"/>
      <c r="I150" s="2"/>
      <c r="J150" s="2"/>
    </row>
    <row r="151" spans="1:10" s="12" customFormat="1">
      <c r="A151" s="16"/>
      <c r="B151" s="168"/>
      <c r="C151" s="168"/>
      <c r="D151" s="168"/>
      <c r="E151" s="168"/>
      <c r="F151" s="2"/>
      <c r="G151" s="2"/>
      <c r="H151" s="2"/>
      <c r="I151" s="2"/>
      <c r="J151" s="2"/>
    </row>
    <row r="152" spans="1:10" s="12" customFormat="1">
      <c r="A152" s="16"/>
      <c r="B152" s="168"/>
      <c r="C152" s="168"/>
      <c r="D152" s="168"/>
      <c r="E152" s="168"/>
      <c r="F152" s="2"/>
      <c r="G152" s="2"/>
      <c r="H152" s="2"/>
      <c r="I152" s="2"/>
      <c r="J152" s="2"/>
    </row>
    <row r="153" spans="1:10" s="12" customFormat="1">
      <c r="A153" s="16"/>
      <c r="B153" s="168"/>
      <c r="C153" s="168"/>
      <c r="D153" s="168"/>
      <c r="E153" s="168"/>
      <c r="F153" s="2"/>
      <c r="G153" s="2"/>
      <c r="H153" s="2"/>
      <c r="I153" s="2"/>
      <c r="J153" s="2"/>
    </row>
    <row r="154" spans="1:10" s="12" customFormat="1">
      <c r="A154" s="16"/>
      <c r="B154" s="168"/>
      <c r="C154" s="168"/>
      <c r="D154" s="168"/>
      <c r="E154" s="168"/>
      <c r="F154" s="2"/>
      <c r="G154" s="2"/>
      <c r="H154" s="2"/>
      <c r="I154" s="2"/>
      <c r="J154" s="2"/>
    </row>
    <row r="155" spans="1:10" s="12" customFormat="1">
      <c r="A155" s="16"/>
      <c r="B155" s="168"/>
      <c r="C155" s="168"/>
      <c r="D155" s="168"/>
      <c r="E155" s="168"/>
      <c r="F155" s="2"/>
      <c r="G155" s="2"/>
      <c r="H155" s="2"/>
      <c r="I155" s="2"/>
      <c r="J155" s="2"/>
    </row>
    <row r="156" spans="1:10" s="12" customFormat="1">
      <c r="A156" s="16"/>
      <c r="B156" s="168"/>
      <c r="C156" s="168"/>
      <c r="D156" s="168"/>
      <c r="E156" s="168"/>
      <c r="F156" s="2"/>
      <c r="G156" s="2"/>
      <c r="H156" s="2"/>
      <c r="I156" s="2"/>
      <c r="J156" s="2"/>
    </row>
    <row r="157" spans="1:10" s="12" customFormat="1">
      <c r="A157" s="16"/>
      <c r="B157" s="168"/>
      <c r="C157" s="168"/>
      <c r="D157" s="168"/>
      <c r="E157" s="168"/>
      <c r="F157" s="2"/>
      <c r="G157" s="2"/>
      <c r="H157" s="2"/>
      <c r="I157" s="2"/>
      <c r="J157" s="2"/>
    </row>
    <row r="158" spans="1:10" s="12" customFormat="1">
      <c r="A158" s="16"/>
      <c r="B158" s="168"/>
      <c r="C158" s="168"/>
      <c r="D158" s="168"/>
      <c r="E158" s="168"/>
      <c r="F158" s="2"/>
      <c r="G158" s="2"/>
      <c r="H158" s="2"/>
      <c r="I158" s="2"/>
      <c r="J158" s="2"/>
    </row>
    <row r="159" spans="1:10" s="12" customFormat="1">
      <c r="A159" s="16"/>
      <c r="B159" s="168"/>
      <c r="C159" s="168"/>
      <c r="D159" s="168"/>
      <c r="E159" s="168"/>
      <c r="F159" s="2"/>
      <c r="G159" s="2"/>
      <c r="H159" s="2"/>
      <c r="I159" s="2"/>
      <c r="J159" s="2"/>
    </row>
    <row r="160" spans="1:10" s="12" customFormat="1">
      <c r="A160" s="16"/>
      <c r="B160" s="168"/>
      <c r="C160" s="168"/>
      <c r="D160" s="168"/>
      <c r="E160" s="168"/>
      <c r="F160" s="2"/>
      <c r="G160" s="2"/>
      <c r="H160" s="2"/>
      <c r="I160" s="2"/>
      <c r="J160" s="2"/>
    </row>
    <row r="161" spans="1:10" s="12" customFormat="1">
      <c r="A161" s="16"/>
      <c r="B161" s="168"/>
      <c r="C161" s="168"/>
      <c r="D161" s="168"/>
      <c r="E161" s="168"/>
      <c r="F161" s="2"/>
      <c r="G161" s="2"/>
      <c r="H161" s="2"/>
      <c r="I161" s="2"/>
      <c r="J161" s="2"/>
    </row>
    <row r="162" spans="1:10" s="12" customFormat="1">
      <c r="A162" s="16"/>
      <c r="B162" s="168"/>
      <c r="C162" s="168"/>
      <c r="D162" s="168"/>
      <c r="E162" s="168"/>
      <c r="F162" s="2"/>
      <c r="G162" s="2"/>
      <c r="H162" s="2"/>
      <c r="I162" s="2"/>
      <c r="J162" s="2"/>
    </row>
    <row r="163" spans="1:10" s="12" customFormat="1">
      <c r="A163" s="16"/>
      <c r="B163" s="168"/>
      <c r="C163" s="168"/>
      <c r="D163" s="168"/>
      <c r="E163" s="168"/>
      <c r="F163" s="2"/>
      <c r="G163" s="2"/>
      <c r="H163" s="2"/>
      <c r="I163" s="2"/>
      <c r="J163" s="2"/>
    </row>
    <row r="164" spans="1:10" s="12" customFormat="1">
      <c r="A164" s="16"/>
      <c r="B164" s="168"/>
      <c r="C164" s="168"/>
      <c r="D164" s="168"/>
      <c r="E164" s="168"/>
      <c r="F164" s="2"/>
      <c r="G164" s="2"/>
      <c r="H164" s="2"/>
      <c r="I164" s="2"/>
      <c r="J164" s="2"/>
    </row>
    <row r="165" spans="1:10" s="12" customFormat="1">
      <c r="A165" s="16"/>
      <c r="B165" s="168"/>
      <c r="C165" s="168"/>
      <c r="D165" s="168"/>
      <c r="E165" s="168"/>
      <c r="F165" s="2"/>
      <c r="G165" s="2"/>
      <c r="H165" s="2"/>
      <c r="I165" s="2"/>
      <c r="J165" s="2"/>
    </row>
    <row r="166" spans="1:10" s="12" customFormat="1">
      <c r="A166" s="16"/>
      <c r="B166" s="168"/>
      <c r="C166" s="168"/>
      <c r="D166" s="168"/>
      <c r="E166" s="168"/>
      <c r="F166" s="2"/>
      <c r="G166" s="2"/>
      <c r="H166" s="2"/>
      <c r="I166" s="2"/>
      <c r="J166" s="2"/>
    </row>
    <row r="167" spans="1:10" s="12" customFormat="1">
      <c r="A167" s="16"/>
      <c r="B167" s="168"/>
      <c r="C167" s="168"/>
      <c r="D167" s="168"/>
      <c r="E167" s="168"/>
      <c r="F167" s="2"/>
      <c r="G167" s="2"/>
      <c r="H167" s="2"/>
      <c r="I167" s="2"/>
      <c r="J167" s="2"/>
    </row>
    <row r="168" spans="1:10" s="12" customFormat="1">
      <c r="A168" s="16"/>
      <c r="B168" s="168"/>
      <c r="C168" s="168"/>
      <c r="D168" s="168"/>
      <c r="E168" s="168"/>
      <c r="F168" s="2"/>
      <c r="G168" s="2"/>
      <c r="H168" s="2"/>
      <c r="I168" s="2"/>
      <c r="J168" s="2"/>
    </row>
    <row r="169" spans="1:10" s="12" customFormat="1">
      <c r="A169" s="16"/>
      <c r="B169" s="168"/>
      <c r="C169" s="168"/>
      <c r="D169" s="168"/>
      <c r="E169" s="168"/>
      <c r="F169" s="2"/>
      <c r="G169" s="2"/>
      <c r="H169" s="2"/>
      <c r="I169" s="2"/>
      <c r="J169" s="2"/>
    </row>
    <row r="170" spans="1:10" s="12" customFormat="1">
      <c r="A170" s="16"/>
      <c r="B170" s="168"/>
      <c r="C170" s="168"/>
      <c r="D170" s="168"/>
      <c r="E170" s="168"/>
      <c r="F170" s="2"/>
      <c r="G170" s="2"/>
      <c r="H170" s="2"/>
      <c r="I170" s="2"/>
      <c r="J170" s="2"/>
    </row>
    <row r="171" spans="1:10" s="12" customFormat="1">
      <c r="A171" s="16"/>
      <c r="B171" s="168"/>
      <c r="C171" s="168"/>
      <c r="D171" s="168"/>
      <c r="E171" s="168"/>
      <c r="F171" s="2"/>
      <c r="G171" s="2"/>
      <c r="H171" s="2"/>
      <c r="I171" s="2"/>
      <c r="J171" s="2"/>
    </row>
    <row r="172" spans="1:10" s="12" customFormat="1">
      <c r="A172" s="16"/>
      <c r="B172" s="168"/>
      <c r="C172" s="168"/>
      <c r="D172" s="168"/>
      <c r="E172" s="168"/>
      <c r="F172" s="2"/>
      <c r="G172" s="2"/>
      <c r="H172" s="2"/>
      <c r="I172" s="2"/>
      <c r="J172" s="2"/>
    </row>
    <row r="173" spans="1:10" s="12" customFormat="1">
      <c r="A173" s="16"/>
      <c r="B173" s="168"/>
      <c r="C173" s="168"/>
      <c r="D173" s="168"/>
      <c r="E173" s="168"/>
      <c r="F173" s="2"/>
      <c r="G173" s="2"/>
      <c r="H173" s="2"/>
      <c r="I173" s="2"/>
      <c r="J173" s="2"/>
    </row>
    <row r="174" spans="1:10" s="12" customFormat="1">
      <c r="A174" s="16"/>
      <c r="B174" s="168"/>
      <c r="C174" s="168"/>
      <c r="D174" s="168"/>
      <c r="E174" s="168"/>
      <c r="F174" s="2"/>
      <c r="G174" s="2"/>
      <c r="H174" s="2"/>
      <c r="I174" s="2"/>
      <c r="J174" s="2"/>
    </row>
    <row r="175" spans="1:10" s="12" customFormat="1">
      <c r="A175" s="16"/>
      <c r="B175" s="168"/>
      <c r="C175" s="168"/>
      <c r="D175" s="168"/>
      <c r="E175" s="168"/>
      <c r="F175" s="2"/>
      <c r="G175" s="2"/>
      <c r="H175" s="2"/>
      <c r="I175" s="2"/>
      <c r="J175" s="2"/>
    </row>
    <row r="176" spans="1:10" s="12" customFormat="1">
      <c r="A176" s="16"/>
      <c r="B176" s="168"/>
      <c r="C176" s="168"/>
      <c r="D176" s="168"/>
      <c r="E176" s="168"/>
      <c r="F176" s="2"/>
      <c r="G176" s="2"/>
      <c r="H176" s="2"/>
      <c r="I176" s="2"/>
      <c r="J176" s="2"/>
    </row>
    <row r="177" spans="1:10" s="12" customFormat="1">
      <c r="A177" s="16"/>
      <c r="B177" s="168"/>
      <c r="C177" s="168"/>
      <c r="D177" s="168"/>
      <c r="E177" s="168"/>
      <c r="F177" s="2"/>
      <c r="G177" s="2"/>
      <c r="H177" s="2"/>
      <c r="I177" s="2"/>
      <c r="J177" s="2"/>
    </row>
    <row r="178" spans="1:10" s="12" customFormat="1">
      <c r="A178" s="16"/>
      <c r="B178" s="168"/>
      <c r="C178" s="168"/>
      <c r="D178" s="168"/>
      <c r="E178" s="168"/>
      <c r="F178" s="2"/>
      <c r="G178" s="2"/>
      <c r="H178" s="2"/>
      <c r="I178" s="2"/>
      <c r="J178" s="2"/>
    </row>
    <row r="179" spans="1:10" s="12" customFormat="1">
      <c r="A179" s="16"/>
      <c r="B179" s="168"/>
      <c r="C179" s="168"/>
      <c r="D179" s="168"/>
      <c r="E179" s="168"/>
      <c r="F179" s="2"/>
      <c r="G179" s="2"/>
      <c r="H179" s="2"/>
      <c r="I179" s="2"/>
      <c r="J179" s="2"/>
    </row>
    <row r="180" spans="1:10" s="12" customFormat="1">
      <c r="A180" s="16"/>
      <c r="B180" s="168"/>
      <c r="C180" s="168"/>
      <c r="D180" s="168"/>
      <c r="E180" s="168"/>
      <c r="F180" s="2"/>
      <c r="G180" s="2"/>
      <c r="H180" s="2"/>
      <c r="I180" s="2"/>
      <c r="J180" s="2"/>
    </row>
    <row r="181" spans="1:10" s="12" customFormat="1">
      <c r="A181" s="16"/>
      <c r="B181" s="168"/>
      <c r="C181" s="168"/>
      <c r="D181" s="168"/>
      <c r="E181" s="168"/>
      <c r="F181" s="2"/>
      <c r="G181" s="2"/>
      <c r="H181" s="2"/>
      <c r="I181" s="2"/>
      <c r="J181" s="2"/>
    </row>
    <row r="182" spans="1:10" s="12" customFormat="1">
      <c r="A182" s="16"/>
      <c r="B182" s="168"/>
      <c r="C182" s="168"/>
      <c r="D182" s="168"/>
      <c r="E182" s="168"/>
      <c r="F182" s="2"/>
      <c r="G182" s="2"/>
      <c r="H182" s="2"/>
      <c r="I182" s="2"/>
      <c r="J182" s="2"/>
    </row>
    <row r="183" spans="1:10" s="12" customFormat="1">
      <c r="A183" s="16"/>
      <c r="B183" s="168"/>
      <c r="C183" s="168"/>
      <c r="D183" s="168"/>
      <c r="E183" s="168"/>
      <c r="F183" s="2"/>
      <c r="G183" s="2"/>
      <c r="H183" s="2"/>
      <c r="I183" s="2"/>
      <c r="J183" s="2"/>
    </row>
    <row r="184" spans="1:10" s="12" customFormat="1">
      <c r="A184" s="16"/>
      <c r="B184" s="168"/>
      <c r="C184" s="168"/>
      <c r="D184" s="168"/>
      <c r="E184" s="168"/>
      <c r="F184" s="2"/>
      <c r="G184" s="2"/>
      <c r="H184" s="2"/>
      <c r="I184" s="2"/>
      <c r="J184" s="2"/>
    </row>
    <row r="185" spans="1:10" s="12" customFormat="1">
      <c r="A185" s="16"/>
      <c r="B185" s="168"/>
      <c r="C185" s="168"/>
      <c r="D185" s="168"/>
      <c r="E185" s="168"/>
      <c r="F185" s="2"/>
      <c r="G185" s="2"/>
      <c r="H185" s="2"/>
      <c r="I185" s="2"/>
      <c r="J185" s="2"/>
    </row>
    <row r="186" spans="1:10" s="12" customFormat="1">
      <c r="A186" s="16"/>
      <c r="B186" s="168"/>
      <c r="C186" s="168"/>
      <c r="D186" s="168"/>
      <c r="E186" s="168"/>
      <c r="F186" s="2"/>
      <c r="G186" s="2"/>
      <c r="H186" s="2"/>
      <c r="I186" s="2"/>
      <c r="J186" s="2"/>
    </row>
    <row r="187" spans="1:10" s="12" customFormat="1">
      <c r="A187" s="16"/>
      <c r="B187" s="168"/>
      <c r="C187" s="168"/>
      <c r="D187" s="168"/>
      <c r="E187" s="168"/>
      <c r="F187" s="2"/>
      <c r="G187" s="2"/>
      <c r="H187" s="2"/>
      <c r="I187" s="2"/>
      <c r="J187" s="2"/>
    </row>
    <row r="188" spans="1:10" s="12" customFormat="1">
      <c r="A188" s="16"/>
      <c r="B188" s="168"/>
      <c r="C188" s="168"/>
      <c r="D188" s="168"/>
      <c r="E188" s="168"/>
      <c r="F188" s="2"/>
      <c r="G188" s="2"/>
      <c r="H188" s="2"/>
      <c r="I188" s="2"/>
      <c r="J188" s="2"/>
    </row>
    <row r="189" spans="1:10" s="12" customFormat="1">
      <c r="A189" s="16"/>
      <c r="B189" s="168"/>
      <c r="C189" s="168"/>
      <c r="D189" s="168"/>
      <c r="E189" s="168"/>
      <c r="F189" s="2"/>
      <c r="G189" s="2"/>
      <c r="H189" s="2"/>
      <c r="I189" s="2"/>
      <c r="J189" s="2"/>
    </row>
    <row r="190" spans="1:10" s="12" customFormat="1">
      <c r="A190" s="16"/>
      <c r="B190" s="168"/>
      <c r="C190" s="168"/>
      <c r="D190" s="168"/>
      <c r="E190" s="168"/>
      <c r="F190" s="2"/>
      <c r="G190" s="2"/>
      <c r="H190" s="2"/>
      <c r="I190" s="2"/>
      <c r="J190" s="2"/>
    </row>
    <row r="191" spans="1:10" s="12" customFormat="1">
      <c r="A191" s="16"/>
      <c r="B191" s="168"/>
      <c r="C191" s="168"/>
      <c r="D191" s="168"/>
      <c r="E191" s="168"/>
      <c r="F191" s="2"/>
      <c r="G191" s="2"/>
      <c r="H191" s="2"/>
      <c r="I191" s="2"/>
      <c r="J191" s="2"/>
    </row>
    <row r="192" spans="1:10" s="12" customFormat="1">
      <c r="A192" s="16"/>
      <c r="B192" s="168"/>
      <c r="C192" s="168"/>
      <c r="D192" s="168"/>
      <c r="E192" s="168"/>
      <c r="F192" s="2"/>
      <c r="G192" s="2"/>
      <c r="H192" s="2"/>
      <c r="I192" s="2"/>
      <c r="J192" s="2"/>
    </row>
    <row r="193" spans="1:10" s="12" customFormat="1">
      <c r="A193" s="16"/>
      <c r="B193" s="168"/>
      <c r="C193" s="168"/>
      <c r="D193" s="168"/>
      <c r="E193" s="168"/>
      <c r="F193" s="2"/>
      <c r="G193" s="2"/>
      <c r="H193" s="2"/>
      <c r="I193" s="2"/>
      <c r="J193" s="2"/>
    </row>
    <row r="194" spans="1:10" s="12" customFormat="1">
      <c r="A194" s="16"/>
      <c r="B194" s="168"/>
      <c r="C194" s="168"/>
      <c r="D194" s="168"/>
      <c r="E194" s="168"/>
      <c r="F194" s="2"/>
      <c r="G194" s="2"/>
      <c r="H194" s="2"/>
      <c r="I194" s="2"/>
      <c r="J194" s="2"/>
    </row>
    <row r="195" spans="1:10" s="12" customFormat="1">
      <c r="A195" s="16"/>
      <c r="B195" s="168"/>
      <c r="C195" s="168"/>
      <c r="D195" s="168"/>
      <c r="E195" s="168"/>
      <c r="F195" s="2"/>
      <c r="G195" s="2"/>
      <c r="H195" s="2"/>
      <c r="I195" s="2"/>
      <c r="J195" s="2"/>
    </row>
    <row r="196" spans="1:10" s="12" customFormat="1">
      <c r="A196" s="16"/>
      <c r="B196" s="168"/>
      <c r="C196" s="168"/>
      <c r="D196" s="168"/>
      <c r="E196" s="168"/>
      <c r="F196" s="2"/>
      <c r="G196" s="2"/>
      <c r="H196" s="2"/>
      <c r="I196" s="2"/>
      <c r="J196" s="2"/>
    </row>
    <row r="197" spans="1:10" s="12" customFormat="1">
      <c r="A197" s="16"/>
      <c r="B197" s="168"/>
      <c r="C197" s="168"/>
      <c r="D197" s="168"/>
      <c r="E197" s="168"/>
      <c r="F197" s="2"/>
      <c r="G197" s="2"/>
      <c r="H197" s="2"/>
      <c r="I197" s="2"/>
      <c r="J197" s="2"/>
    </row>
    <row r="198" spans="1:10" s="12" customFormat="1">
      <c r="A198" s="16"/>
      <c r="B198" s="168"/>
      <c r="C198" s="168"/>
      <c r="D198" s="168"/>
      <c r="E198" s="168"/>
      <c r="F198" s="2"/>
      <c r="G198" s="2"/>
      <c r="H198" s="2"/>
      <c r="I198" s="2"/>
      <c r="J198" s="2"/>
    </row>
    <row r="199" spans="1:10" s="12" customFormat="1">
      <c r="A199" s="16"/>
      <c r="B199" s="168"/>
      <c r="C199" s="168"/>
      <c r="D199" s="168"/>
      <c r="E199" s="168"/>
      <c r="F199" s="2"/>
      <c r="G199" s="2"/>
      <c r="H199" s="2"/>
      <c r="I199" s="2"/>
      <c r="J199" s="2"/>
    </row>
    <row r="200" spans="1:10" s="12" customFormat="1">
      <c r="A200" s="16"/>
      <c r="B200" s="168"/>
      <c r="C200" s="168"/>
      <c r="D200" s="168"/>
      <c r="E200" s="168"/>
      <c r="F200" s="2"/>
      <c r="G200" s="2"/>
      <c r="H200" s="2"/>
      <c r="I200" s="2"/>
      <c r="J200" s="2"/>
    </row>
    <row r="201" spans="1:10" s="12" customFormat="1">
      <c r="A201" s="16"/>
      <c r="B201" s="168"/>
      <c r="C201" s="168"/>
      <c r="D201" s="168"/>
      <c r="E201" s="168"/>
      <c r="F201" s="2"/>
      <c r="G201" s="2"/>
      <c r="H201" s="2"/>
      <c r="I201" s="2"/>
      <c r="J201" s="2"/>
    </row>
    <row r="202" spans="1:10" s="12" customFormat="1">
      <c r="A202" s="16"/>
      <c r="B202" s="168"/>
      <c r="C202" s="168"/>
      <c r="D202" s="168"/>
      <c r="E202" s="168"/>
      <c r="F202" s="2"/>
      <c r="G202" s="2"/>
      <c r="H202" s="2"/>
      <c r="I202" s="2"/>
      <c r="J202" s="2"/>
    </row>
    <row r="203" spans="1:10" s="12" customFormat="1">
      <c r="A203" s="16"/>
      <c r="B203" s="168"/>
      <c r="C203" s="168"/>
      <c r="D203" s="168"/>
      <c r="E203" s="168"/>
      <c r="F203" s="2"/>
      <c r="G203" s="2"/>
      <c r="H203" s="2"/>
      <c r="I203" s="2"/>
      <c r="J203" s="2"/>
    </row>
    <row r="204" spans="1:10" s="12" customFormat="1">
      <c r="A204" s="16"/>
      <c r="B204" s="168"/>
      <c r="C204" s="168"/>
      <c r="D204" s="168"/>
      <c r="E204" s="168"/>
      <c r="F204" s="2"/>
      <c r="G204" s="2"/>
      <c r="H204" s="2"/>
      <c r="I204" s="2"/>
      <c r="J204" s="2"/>
    </row>
    <row r="205" spans="1:10" s="12" customFormat="1">
      <c r="A205" s="16"/>
      <c r="B205" s="168"/>
      <c r="C205" s="168"/>
      <c r="D205" s="168"/>
      <c r="E205" s="168"/>
      <c r="F205" s="2"/>
      <c r="G205" s="2"/>
      <c r="H205" s="2"/>
      <c r="I205" s="2"/>
      <c r="J205" s="2"/>
    </row>
    <row r="206" spans="1:10" s="12" customFormat="1">
      <c r="A206" s="16"/>
      <c r="B206" s="168"/>
      <c r="C206" s="168"/>
      <c r="D206" s="168"/>
      <c r="E206" s="168"/>
      <c r="F206" s="2"/>
      <c r="G206" s="2"/>
      <c r="H206" s="2"/>
      <c r="I206" s="2"/>
      <c r="J206" s="2"/>
    </row>
    <row r="207" spans="1:10" s="12" customFormat="1">
      <c r="A207" s="16"/>
      <c r="B207" s="168"/>
      <c r="C207" s="168"/>
      <c r="D207" s="168"/>
      <c r="E207" s="168"/>
      <c r="F207" s="2"/>
      <c r="G207" s="2"/>
      <c r="H207" s="2"/>
      <c r="I207" s="2"/>
      <c r="J207" s="2"/>
    </row>
    <row r="208" spans="1:10" s="12" customFormat="1">
      <c r="A208" s="16"/>
      <c r="B208" s="168"/>
      <c r="C208" s="168"/>
      <c r="D208" s="168"/>
      <c r="E208" s="168"/>
      <c r="F208" s="2"/>
      <c r="G208" s="2"/>
      <c r="H208" s="2"/>
      <c r="I208" s="2"/>
      <c r="J208" s="2"/>
    </row>
    <row r="209" spans="1:10" s="12" customFormat="1">
      <c r="A209" s="16"/>
      <c r="B209" s="168"/>
      <c r="C209" s="168"/>
      <c r="D209" s="168"/>
      <c r="E209" s="168"/>
      <c r="F209" s="2"/>
      <c r="G209" s="2"/>
      <c r="H209" s="2"/>
      <c r="I209" s="2"/>
      <c r="J209" s="2"/>
    </row>
    <row r="210" spans="1:10" s="12" customFormat="1">
      <c r="A210" s="16"/>
      <c r="B210" s="168"/>
      <c r="C210" s="168"/>
      <c r="D210" s="168"/>
      <c r="E210" s="168"/>
      <c r="F210" s="2"/>
      <c r="G210" s="2"/>
      <c r="H210" s="2"/>
      <c r="I210" s="2"/>
      <c r="J210" s="2"/>
    </row>
    <row r="211" spans="1:10" s="12" customFormat="1">
      <c r="A211" s="16"/>
      <c r="B211" s="168"/>
      <c r="C211" s="168"/>
      <c r="D211" s="168"/>
      <c r="E211" s="168"/>
      <c r="F211" s="2"/>
      <c r="G211" s="2"/>
      <c r="H211" s="2"/>
      <c r="I211" s="2"/>
      <c r="J211" s="2"/>
    </row>
    <row r="212" spans="1:10" s="12" customFormat="1">
      <c r="A212" s="16"/>
      <c r="B212" s="168"/>
      <c r="C212" s="168"/>
      <c r="D212" s="168"/>
      <c r="E212" s="168"/>
      <c r="F212" s="2"/>
      <c r="G212" s="2"/>
      <c r="H212" s="2"/>
      <c r="I212" s="2"/>
      <c r="J212" s="2"/>
    </row>
    <row r="213" spans="1:10" s="12" customFormat="1">
      <c r="A213" s="16"/>
      <c r="B213" s="168"/>
      <c r="C213" s="168"/>
      <c r="D213" s="168"/>
      <c r="E213" s="168"/>
      <c r="F213" s="2"/>
      <c r="G213" s="2"/>
      <c r="H213" s="2"/>
      <c r="I213" s="2"/>
      <c r="J213" s="2"/>
    </row>
    <row r="214" spans="1:10" s="12" customFormat="1">
      <c r="A214" s="16"/>
      <c r="B214" s="168"/>
      <c r="C214" s="168"/>
      <c r="D214" s="168"/>
      <c r="E214" s="168"/>
      <c r="F214" s="2"/>
      <c r="G214" s="2"/>
      <c r="H214" s="2"/>
      <c r="I214" s="2"/>
      <c r="J214" s="2"/>
    </row>
    <row r="215" spans="1:10" s="12" customFormat="1">
      <c r="A215" s="16"/>
      <c r="B215" s="168"/>
      <c r="C215" s="168"/>
      <c r="D215" s="168"/>
      <c r="E215" s="168"/>
      <c r="F215" s="2"/>
      <c r="G215" s="2"/>
      <c r="H215" s="2"/>
      <c r="I215" s="2"/>
      <c r="J215" s="2"/>
    </row>
    <row r="216" spans="1:10" s="12" customFormat="1">
      <c r="A216" s="16"/>
      <c r="B216" s="168"/>
      <c r="C216" s="168"/>
      <c r="D216" s="168"/>
      <c r="E216" s="168"/>
      <c r="F216" s="2"/>
      <c r="G216" s="2"/>
      <c r="H216" s="2"/>
      <c r="I216" s="2"/>
      <c r="J216" s="2"/>
    </row>
    <row r="217" spans="1:10" s="12" customFormat="1">
      <c r="A217" s="16"/>
      <c r="B217" s="168"/>
      <c r="C217" s="168"/>
      <c r="D217" s="168"/>
      <c r="E217" s="168"/>
      <c r="F217" s="2"/>
      <c r="G217" s="2"/>
      <c r="H217" s="2"/>
      <c r="I217" s="2"/>
      <c r="J217" s="2"/>
    </row>
    <row r="218" spans="1:10" s="12" customFormat="1">
      <c r="A218" s="16"/>
      <c r="B218" s="168"/>
      <c r="C218" s="168"/>
      <c r="D218" s="168"/>
      <c r="E218" s="168"/>
      <c r="F218" s="2"/>
      <c r="G218" s="2"/>
      <c r="H218" s="2"/>
      <c r="I218" s="2"/>
      <c r="J218" s="2"/>
    </row>
    <row r="219" spans="1:10" s="12" customFormat="1">
      <c r="A219" s="16"/>
      <c r="B219" s="168"/>
      <c r="C219" s="168"/>
      <c r="D219" s="168"/>
      <c r="E219" s="168"/>
      <c r="F219" s="2"/>
      <c r="G219" s="2"/>
      <c r="H219" s="2"/>
      <c r="I219" s="2"/>
      <c r="J219" s="2"/>
    </row>
    <row r="220" spans="1:10" s="12" customFormat="1">
      <c r="A220" s="16"/>
      <c r="B220" s="168"/>
      <c r="C220" s="168"/>
      <c r="D220" s="168"/>
      <c r="E220" s="168"/>
      <c r="F220" s="2"/>
      <c r="G220" s="2"/>
      <c r="H220" s="2"/>
      <c r="I220" s="2"/>
      <c r="J220" s="2"/>
    </row>
    <row r="221" spans="1:10" s="12" customFormat="1">
      <c r="A221" s="16"/>
      <c r="B221" s="168"/>
      <c r="C221" s="168"/>
      <c r="D221" s="168"/>
      <c r="E221" s="168"/>
      <c r="F221" s="2"/>
      <c r="G221" s="2"/>
      <c r="H221" s="2"/>
      <c r="I221" s="2"/>
      <c r="J221" s="2"/>
    </row>
    <row r="222" spans="1:10" s="12" customFormat="1">
      <c r="A222" s="16"/>
      <c r="B222" s="168"/>
      <c r="C222" s="168"/>
      <c r="D222" s="168"/>
      <c r="E222" s="168"/>
      <c r="F222" s="2"/>
      <c r="G222" s="2"/>
      <c r="H222" s="2"/>
      <c r="I222" s="2"/>
      <c r="J222" s="2"/>
    </row>
    <row r="223" spans="1:10" s="12" customFormat="1">
      <c r="A223" s="16"/>
      <c r="B223" s="168"/>
      <c r="C223" s="168"/>
      <c r="D223" s="168"/>
      <c r="E223" s="168"/>
      <c r="F223" s="2"/>
      <c r="G223" s="2"/>
      <c r="H223" s="2"/>
      <c r="I223" s="2"/>
      <c r="J223" s="2"/>
    </row>
    <row r="224" spans="1:10" s="12" customFormat="1">
      <c r="A224" s="16"/>
      <c r="B224" s="168"/>
      <c r="C224" s="168"/>
      <c r="D224" s="168"/>
      <c r="E224" s="168"/>
      <c r="F224" s="2"/>
      <c r="G224" s="2"/>
      <c r="H224" s="2"/>
      <c r="I224" s="2"/>
      <c r="J224" s="2"/>
    </row>
    <row r="225" spans="1:10" s="12" customFormat="1">
      <c r="A225" s="16"/>
      <c r="B225" s="168"/>
      <c r="C225" s="168"/>
      <c r="D225" s="168"/>
      <c r="E225" s="168"/>
      <c r="F225" s="2"/>
      <c r="G225" s="2"/>
      <c r="H225" s="2"/>
      <c r="I225" s="2"/>
      <c r="J225" s="2"/>
    </row>
    <row r="226" spans="1:10" s="12" customFormat="1">
      <c r="A226" s="16"/>
      <c r="B226" s="168"/>
      <c r="C226" s="168"/>
      <c r="D226" s="168"/>
      <c r="E226" s="168"/>
      <c r="F226" s="2"/>
      <c r="G226" s="2"/>
      <c r="H226" s="2"/>
      <c r="I226" s="2"/>
      <c r="J226" s="2"/>
    </row>
    <row r="227" spans="1:10" s="12" customFormat="1">
      <c r="A227" s="16"/>
      <c r="B227" s="168"/>
      <c r="C227" s="168"/>
      <c r="D227" s="168"/>
      <c r="E227" s="168"/>
      <c r="F227" s="2"/>
      <c r="G227" s="2"/>
      <c r="H227" s="2"/>
      <c r="I227" s="2"/>
      <c r="J227" s="2"/>
    </row>
    <row r="228" spans="1:10" s="12" customFormat="1">
      <c r="A228" s="16"/>
      <c r="B228" s="168"/>
      <c r="C228" s="168"/>
      <c r="D228" s="168"/>
      <c r="E228" s="168"/>
      <c r="F228" s="2"/>
      <c r="G228" s="2"/>
      <c r="H228" s="2"/>
      <c r="I228" s="2"/>
      <c r="J228" s="2"/>
    </row>
    <row r="229" spans="1:10" s="12" customFormat="1">
      <c r="A229" s="16"/>
      <c r="B229" s="168"/>
      <c r="C229" s="168"/>
      <c r="D229" s="168"/>
      <c r="E229" s="168"/>
      <c r="F229" s="2"/>
      <c r="G229" s="2"/>
      <c r="H229" s="2"/>
      <c r="I229" s="2"/>
      <c r="J229" s="2"/>
    </row>
    <row r="230" spans="1:10" s="12" customFormat="1">
      <c r="A230" s="16"/>
      <c r="B230" s="168"/>
      <c r="C230" s="168"/>
      <c r="D230" s="168"/>
      <c r="E230" s="168"/>
      <c r="F230" s="2"/>
      <c r="G230" s="2"/>
      <c r="H230" s="2"/>
      <c r="I230" s="2"/>
      <c r="J230" s="2"/>
    </row>
    <row r="231" spans="1:10" s="12" customFormat="1">
      <c r="A231" s="16"/>
      <c r="B231" s="168"/>
      <c r="C231" s="168"/>
      <c r="D231" s="168"/>
      <c r="E231" s="168"/>
      <c r="F231" s="2"/>
      <c r="G231" s="2"/>
      <c r="H231" s="2"/>
      <c r="I231" s="2"/>
      <c r="J231" s="2"/>
    </row>
    <row r="232" spans="1:10" s="12" customFormat="1">
      <c r="A232" s="16"/>
      <c r="B232" s="168"/>
      <c r="C232" s="168"/>
      <c r="D232" s="168"/>
      <c r="E232" s="168"/>
      <c r="F232" s="2"/>
      <c r="G232" s="2"/>
      <c r="H232" s="2"/>
      <c r="I232" s="2"/>
      <c r="J232" s="2"/>
    </row>
    <row r="233" spans="1:10" s="12" customFormat="1">
      <c r="A233" s="16"/>
      <c r="B233" s="168"/>
      <c r="C233" s="168"/>
      <c r="D233" s="168"/>
      <c r="E233" s="168"/>
      <c r="F233" s="2"/>
      <c r="G233" s="2"/>
      <c r="H233" s="2"/>
      <c r="I233" s="2"/>
      <c r="J233" s="2"/>
    </row>
    <row r="234" spans="1:10" s="12" customFormat="1">
      <c r="A234" s="16"/>
      <c r="B234" s="168"/>
      <c r="C234" s="168"/>
      <c r="D234" s="168"/>
      <c r="E234" s="168"/>
      <c r="F234" s="2"/>
      <c r="G234" s="2"/>
      <c r="H234" s="2"/>
      <c r="I234" s="2"/>
      <c r="J234" s="2"/>
    </row>
    <row r="235" spans="1:10" s="12" customFormat="1">
      <c r="A235" s="16"/>
      <c r="B235" s="168"/>
      <c r="C235" s="168"/>
      <c r="D235" s="168"/>
      <c r="E235" s="168"/>
      <c r="F235" s="2"/>
      <c r="G235" s="2"/>
      <c r="H235" s="2"/>
      <c r="I235" s="2"/>
      <c r="J235" s="2"/>
    </row>
    <row r="236" spans="1:10" s="12" customFormat="1">
      <c r="A236" s="16"/>
      <c r="B236" s="168"/>
      <c r="C236" s="168"/>
      <c r="D236" s="168"/>
      <c r="E236" s="168"/>
      <c r="F236" s="2"/>
      <c r="G236" s="2"/>
      <c r="H236" s="2"/>
      <c r="I236" s="2"/>
      <c r="J236" s="2"/>
    </row>
    <row r="237" spans="1:10" s="12" customFormat="1">
      <c r="A237" s="16"/>
      <c r="B237" s="168"/>
      <c r="C237" s="168"/>
      <c r="D237" s="168"/>
      <c r="E237" s="168"/>
      <c r="F237" s="2"/>
      <c r="G237" s="2"/>
      <c r="H237" s="2"/>
      <c r="I237" s="2"/>
      <c r="J237" s="2"/>
    </row>
    <row r="238" spans="1:10" s="12" customFormat="1">
      <c r="A238" s="16"/>
      <c r="B238" s="168"/>
      <c r="C238" s="168"/>
      <c r="D238" s="168"/>
      <c r="E238" s="168"/>
      <c r="F238" s="2"/>
      <c r="G238" s="2"/>
      <c r="H238" s="2"/>
      <c r="I238" s="2"/>
      <c r="J238" s="2"/>
    </row>
    <row r="239" spans="1:10" s="12" customFormat="1">
      <c r="A239" s="16"/>
      <c r="B239" s="168"/>
      <c r="C239" s="168"/>
      <c r="D239" s="168"/>
      <c r="E239" s="168"/>
      <c r="F239" s="2"/>
      <c r="G239" s="2"/>
      <c r="H239" s="2"/>
      <c r="I239" s="2"/>
      <c r="J239" s="2"/>
    </row>
    <row r="240" spans="1:10" s="12" customFormat="1">
      <c r="A240" s="16"/>
      <c r="B240" s="168"/>
      <c r="C240" s="168"/>
      <c r="D240" s="168"/>
      <c r="E240" s="168"/>
      <c r="F240" s="2"/>
      <c r="G240" s="2"/>
      <c r="H240" s="2"/>
      <c r="I240" s="2"/>
      <c r="J240" s="2"/>
    </row>
    <row r="241" spans="1:10" s="12" customFormat="1">
      <c r="A241" s="16"/>
      <c r="B241" s="168"/>
      <c r="C241" s="168"/>
      <c r="D241" s="168"/>
      <c r="E241" s="168"/>
      <c r="F241" s="2"/>
      <c r="G241" s="2"/>
      <c r="H241" s="2"/>
      <c r="I241" s="2"/>
      <c r="J241" s="2"/>
    </row>
    <row r="242" spans="1:10" s="12" customFormat="1">
      <c r="A242" s="16"/>
      <c r="B242" s="168"/>
      <c r="C242" s="168"/>
      <c r="D242" s="168"/>
      <c r="E242" s="168"/>
      <c r="F242" s="2"/>
      <c r="G242" s="2"/>
      <c r="H242" s="2"/>
      <c r="I242" s="2"/>
      <c r="J242" s="2"/>
    </row>
    <row r="243" spans="1:10" s="12" customFormat="1">
      <c r="A243" s="16"/>
      <c r="B243" s="168"/>
      <c r="C243" s="168"/>
      <c r="D243" s="168"/>
      <c r="E243" s="168"/>
      <c r="F243" s="2"/>
      <c r="G243" s="2"/>
      <c r="H243" s="2"/>
      <c r="I243" s="2"/>
      <c r="J243" s="2"/>
    </row>
    <row r="244" spans="1:10" s="12" customFormat="1">
      <c r="A244" s="16"/>
      <c r="B244" s="168"/>
      <c r="C244" s="168"/>
      <c r="D244" s="168"/>
      <c r="E244" s="168"/>
      <c r="F244" s="2"/>
      <c r="G244" s="2"/>
      <c r="H244" s="2"/>
      <c r="I244" s="2"/>
      <c r="J244" s="2"/>
    </row>
    <row r="245" spans="1:10" s="12" customFormat="1">
      <c r="A245" s="16"/>
      <c r="B245" s="168"/>
      <c r="C245" s="168"/>
      <c r="D245" s="168"/>
      <c r="E245" s="168"/>
      <c r="F245" s="2"/>
      <c r="G245" s="2"/>
      <c r="H245" s="2"/>
      <c r="I245" s="2"/>
      <c r="J245" s="2"/>
    </row>
    <row r="246" spans="1:10" s="12" customFormat="1">
      <c r="A246" s="16"/>
      <c r="B246" s="168"/>
      <c r="C246" s="168"/>
      <c r="D246" s="168"/>
      <c r="E246" s="168"/>
      <c r="F246" s="2"/>
      <c r="G246" s="2"/>
      <c r="H246" s="2"/>
      <c r="I246" s="2"/>
      <c r="J246" s="2"/>
    </row>
    <row r="247" spans="1:10" s="12" customFormat="1">
      <c r="A247" s="16"/>
      <c r="B247" s="168"/>
      <c r="C247" s="168"/>
      <c r="D247" s="168"/>
      <c r="E247" s="168"/>
      <c r="F247" s="2"/>
      <c r="G247" s="2"/>
      <c r="H247" s="2"/>
      <c r="I247" s="2"/>
      <c r="J247" s="2"/>
    </row>
    <row r="248" spans="1:10" s="12" customFormat="1">
      <c r="A248" s="16"/>
      <c r="B248" s="168"/>
      <c r="C248" s="168"/>
      <c r="D248" s="168"/>
      <c r="E248" s="168"/>
      <c r="F248" s="2"/>
      <c r="G248" s="2"/>
      <c r="H248" s="2"/>
      <c r="I248" s="2"/>
      <c r="J248" s="2"/>
    </row>
    <row r="249" spans="1:10" s="12" customFormat="1">
      <c r="A249" s="16"/>
      <c r="B249" s="168"/>
      <c r="C249" s="168"/>
      <c r="D249" s="168"/>
      <c r="E249" s="168"/>
      <c r="F249" s="2"/>
      <c r="G249" s="2"/>
      <c r="H249" s="2"/>
      <c r="I249" s="2"/>
      <c r="J249" s="2"/>
    </row>
    <row r="250" spans="1:10" s="12" customFormat="1">
      <c r="A250" s="16"/>
      <c r="B250" s="168"/>
      <c r="C250" s="168"/>
      <c r="D250" s="168"/>
      <c r="E250" s="168"/>
      <c r="F250" s="2"/>
      <c r="G250" s="2"/>
      <c r="H250" s="2"/>
      <c r="I250" s="2"/>
      <c r="J250" s="2"/>
    </row>
    <row r="251" spans="1:10" s="12" customFormat="1">
      <c r="A251" s="16"/>
      <c r="B251" s="168"/>
      <c r="C251" s="168"/>
      <c r="D251" s="168"/>
      <c r="E251" s="168"/>
      <c r="F251" s="2"/>
      <c r="G251" s="2"/>
      <c r="H251" s="2"/>
      <c r="I251" s="2"/>
      <c r="J251" s="2"/>
    </row>
    <row r="252" spans="1:10" s="12" customFormat="1">
      <c r="A252" s="16"/>
      <c r="B252" s="168"/>
      <c r="C252" s="168"/>
      <c r="D252" s="168"/>
      <c r="E252" s="168"/>
      <c r="F252" s="2"/>
      <c r="G252" s="2"/>
      <c r="H252" s="2"/>
      <c r="I252" s="2"/>
      <c r="J252" s="2"/>
    </row>
    <row r="253" spans="1:10" s="12" customFormat="1">
      <c r="A253" s="16"/>
      <c r="B253" s="168"/>
      <c r="C253" s="168"/>
      <c r="D253" s="168"/>
      <c r="E253" s="168"/>
      <c r="F253" s="2"/>
      <c r="G253" s="2"/>
      <c r="H253" s="2"/>
      <c r="I253" s="2"/>
      <c r="J253" s="2"/>
    </row>
    <row r="254" spans="1:10" s="12" customFormat="1">
      <c r="A254" s="16"/>
      <c r="B254" s="168"/>
      <c r="C254" s="168"/>
      <c r="D254" s="168"/>
      <c r="E254" s="168"/>
      <c r="F254" s="2"/>
      <c r="G254" s="2"/>
      <c r="H254" s="2"/>
      <c r="I254" s="2"/>
      <c r="J254" s="2"/>
    </row>
    <row r="255" spans="1:10" s="12" customFormat="1">
      <c r="A255" s="16"/>
      <c r="B255" s="168"/>
      <c r="C255" s="168"/>
      <c r="D255" s="168"/>
      <c r="E255" s="168"/>
      <c r="F255" s="2"/>
      <c r="G255" s="2"/>
      <c r="H255" s="2"/>
      <c r="I255" s="2"/>
      <c r="J255" s="2"/>
    </row>
    <row r="256" spans="1:10" s="12" customFormat="1">
      <c r="A256" s="16"/>
      <c r="B256" s="168"/>
      <c r="C256" s="168"/>
      <c r="D256" s="168"/>
      <c r="E256" s="168"/>
      <c r="F256" s="2"/>
      <c r="G256" s="2"/>
      <c r="H256" s="2"/>
      <c r="I256" s="2"/>
      <c r="J256" s="2"/>
    </row>
    <row r="257" spans="1:10" s="12" customFormat="1">
      <c r="A257" s="16"/>
      <c r="B257" s="168"/>
      <c r="C257" s="168"/>
      <c r="D257" s="168"/>
      <c r="E257" s="168"/>
      <c r="F257" s="2"/>
      <c r="G257" s="2"/>
      <c r="H257" s="2"/>
      <c r="I257" s="2"/>
      <c r="J257" s="2"/>
    </row>
    <row r="258" spans="1:10" s="12" customFormat="1">
      <c r="A258" s="16"/>
      <c r="B258" s="168"/>
      <c r="C258" s="168"/>
      <c r="D258" s="168"/>
      <c r="E258" s="168"/>
      <c r="F258" s="2"/>
      <c r="G258" s="2"/>
      <c r="H258" s="2"/>
      <c r="I258" s="2"/>
      <c r="J258" s="2"/>
    </row>
    <row r="259" spans="1:10" s="12" customFormat="1">
      <c r="A259" s="16"/>
      <c r="B259" s="168"/>
      <c r="C259" s="168"/>
      <c r="D259" s="168"/>
      <c r="E259" s="168"/>
      <c r="F259" s="2"/>
      <c r="G259" s="2"/>
      <c r="H259" s="2"/>
      <c r="I259" s="2"/>
      <c r="J259" s="2"/>
    </row>
    <row r="260" spans="1:10" s="12" customFormat="1">
      <c r="A260" s="16"/>
      <c r="B260" s="168"/>
      <c r="C260" s="168"/>
      <c r="D260" s="168"/>
      <c r="E260" s="168"/>
      <c r="F260" s="2"/>
      <c r="G260" s="2"/>
      <c r="H260" s="2"/>
      <c r="I260" s="2"/>
      <c r="J260" s="2"/>
    </row>
    <row r="261" spans="1:10" s="12" customFormat="1">
      <c r="A261" s="16"/>
      <c r="B261" s="168"/>
      <c r="C261" s="168"/>
      <c r="D261" s="168"/>
      <c r="E261" s="168"/>
      <c r="F261" s="2"/>
      <c r="G261" s="2"/>
      <c r="H261" s="2"/>
      <c r="I261" s="2"/>
      <c r="J261" s="2"/>
    </row>
    <row r="262" spans="1:10" s="12" customFormat="1">
      <c r="A262" s="16"/>
      <c r="B262" s="168"/>
      <c r="C262" s="168"/>
      <c r="D262" s="168"/>
      <c r="E262" s="168"/>
      <c r="F262" s="2"/>
      <c r="G262" s="2"/>
      <c r="H262" s="2"/>
      <c r="I262" s="2"/>
      <c r="J262" s="2"/>
    </row>
    <row r="263" spans="1:10" s="12" customFormat="1">
      <c r="A263" s="16"/>
      <c r="B263" s="168"/>
      <c r="C263" s="168"/>
      <c r="D263" s="168"/>
      <c r="E263" s="168"/>
      <c r="F263" s="2"/>
      <c r="G263" s="2"/>
      <c r="H263" s="2"/>
      <c r="I263" s="2"/>
      <c r="J263" s="2"/>
    </row>
    <row r="264" spans="1:10" s="12" customFormat="1">
      <c r="A264" s="16"/>
      <c r="B264" s="168"/>
      <c r="C264" s="168"/>
      <c r="D264" s="168"/>
      <c r="E264" s="168"/>
      <c r="F264" s="2"/>
      <c r="G264" s="2"/>
      <c r="H264" s="2"/>
      <c r="I264" s="2"/>
      <c r="J264" s="2"/>
    </row>
    <row r="265" spans="1:10" s="12" customFormat="1">
      <c r="A265" s="16"/>
      <c r="B265" s="168"/>
      <c r="C265" s="168"/>
      <c r="D265" s="168"/>
      <c r="E265" s="168"/>
      <c r="F265" s="2"/>
      <c r="G265" s="2"/>
      <c r="H265" s="2"/>
      <c r="I265" s="2"/>
      <c r="J265" s="2"/>
    </row>
    <row r="266" spans="1:10" s="12" customFormat="1">
      <c r="A266" s="16"/>
      <c r="B266" s="168"/>
      <c r="C266" s="168"/>
      <c r="D266" s="168"/>
      <c r="E266" s="168"/>
      <c r="F266" s="2"/>
      <c r="G266" s="2"/>
      <c r="H266" s="2"/>
      <c r="I266" s="2"/>
      <c r="J266" s="2"/>
    </row>
    <row r="267" spans="1:10" s="12" customFormat="1">
      <c r="A267" s="16"/>
      <c r="B267" s="168"/>
      <c r="C267" s="168"/>
      <c r="D267" s="168"/>
      <c r="E267" s="168"/>
      <c r="F267" s="2"/>
      <c r="G267" s="2"/>
      <c r="H267" s="2"/>
      <c r="I267" s="2"/>
      <c r="J267" s="2"/>
    </row>
    <row r="268" spans="1:10" s="12" customFormat="1">
      <c r="A268" s="16"/>
      <c r="B268" s="168"/>
      <c r="C268" s="168"/>
      <c r="D268" s="168"/>
      <c r="E268" s="168"/>
      <c r="F268" s="2"/>
      <c r="G268" s="2"/>
      <c r="H268" s="2"/>
      <c r="I268" s="2"/>
      <c r="J268" s="2"/>
    </row>
    <row r="269" spans="1:10" s="12" customFormat="1">
      <c r="A269" s="16"/>
      <c r="B269" s="168"/>
      <c r="C269" s="168"/>
      <c r="D269" s="168"/>
      <c r="E269" s="168"/>
      <c r="F269" s="2"/>
      <c r="G269" s="2"/>
      <c r="H269" s="2"/>
      <c r="I269" s="2"/>
      <c r="J269" s="2"/>
    </row>
    <row r="270" spans="1:10" s="12" customFormat="1">
      <c r="A270" s="16"/>
      <c r="B270" s="168"/>
      <c r="C270" s="168"/>
      <c r="D270" s="168"/>
      <c r="E270" s="168"/>
      <c r="F270" s="2"/>
      <c r="G270" s="2"/>
      <c r="H270" s="2"/>
      <c r="I270" s="2"/>
      <c r="J270" s="2"/>
    </row>
    <row r="271" spans="1:10" s="12" customFormat="1">
      <c r="A271" s="16"/>
      <c r="B271" s="168"/>
      <c r="C271" s="168"/>
      <c r="D271" s="168"/>
      <c r="E271" s="168"/>
      <c r="F271" s="2"/>
      <c r="G271" s="2"/>
      <c r="H271" s="2"/>
      <c r="I271" s="2"/>
      <c r="J271" s="2"/>
    </row>
    <row r="272" spans="1:10" s="12" customFormat="1">
      <c r="A272" s="16"/>
      <c r="B272" s="168"/>
      <c r="C272" s="168"/>
      <c r="D272" s="168"/>
      <c r="E272" s="168"/>
      <c r="F272" s="2"/>
      <c r="G272" s="2"/>
      <c r="H272" s="2"/>
      <c r="I272" s="2"/>
      <c r="J272" s="2"/>
    </row>
    <row r="273" spans="1:10" s="12" customFormat="1">
      <c r="A273" s="16"/>
      <c r="B273" s="168"/>
      <c r="C273" s="168"/>
      <c r="D273" s="168"/>
      <c r="E273" s="168"/>
      <c r="F273" s="2"/>
      <c r="G273" s="2"/>
      <c r="H273" s="2"/>
      <c r="I273" s="2"/>
      <c r="J273" s="2"/>
    </row>
    <row r="274" spans="1:10" s="12" customFormat="1">
      <c r="A274" s="16"/>
      <c r="B274" s="168"/>
      <c r="C274" s="168"/>
      <c r="D274" s="168"/>
      <c r="E274" s="168"/>
      <c r="F274" s="2"/>
      <c r="G274" s="2"/>
      <c r="H274" s="2"/>
      <c r="I274" s="2"/>
      <c r="J274" s="2"/>
    </row>
    <row r="275" spans="1:10" s="12" customFormat="1">
      <c r="A275" s="16"/>
      <c r="B275" s="168"/>
      <c r="C275" s="168"/>
      <c r="D275" s="168"/>
      <c r="E275" s="168"/>
      <c r="F275" s="2"/>
      <c r="G275" s="2"/>
      <c r="H275" s="2"/>
      <c r="I275" s="2"/>
      <c r="J275" s="2"/>
    </row>
    <row r="276" spans="1:10" s="12" customFormat="1">
      <c r="A276" s="16"/>
      <c r="B276" s="168"/>
      <c r="C276" s="168"/>
      <c r="D276" s="168"/>
      <c r="E276" s="168"/>
      <c r="F276" s="2"/>
      <c r="G276" s="2"/>
      <c r="H276" s="2"/>
      <c r="I276" s="2"/>
      <c r="J276" s="2"/>
    </row>
    <row r="277" spans="1:10" s="12" customFormat="1">
      <c r="A277" s="16"/>
      <c r="B277" s="168"/>
      <c r="C277" s="168"/>
      <c r="D277" s="168"/>
      <c r="E277" s="168"/>
      <c r="F277" s="2"/>
      <c r="G277" s="2"/>
      <c r="H277" s="2"/>
      <c r="I277" s="2"/>
      <c r="J277" s="2"/>
    </row>
    <row r="278" spans="1:10" s="12" customFormat="1">
      <c r="A278" s="16"/>
      <c r="B278" s="168"/>
      <c r="C278" s="168"/>
      <c r="D278" s="168"/>
      <c r="E278" s="168"/>
      <c r="F278" s="2"/>
      <c r="G278" s="2"/>
      <c r="H278" s="2"/>
      <c r="I278" s="2"/>
      <c r="J278" s="2"/>
    </row>
    <row r="279" spans="1:10" s="12" customFormat="1">
      <c r="A279" s="16"/>
      <c r="B279" s="168"/>
      <c r="C279" s="168"/>
      <c r="D279" s="168"/>
      <c r="E279" s="168"/>
      <c r="F279" s="2"/>
      <c r="G279" s="2"/>
      <c r="H279" s="2"/>
      <c r="I279" s="2"/>
      <c r="J279" s="2"/>
    </row>
    <row r="280" spans="1:10" s="12" customFormat="1">
      <c r="A280" s="16"/>
      <c r="B280" s="168"/>
      <c r="C280" s="168"/>
      <c r="D280" s="168"/>
      <c r="E280" s="168"/>
      <c r="F280" s="2"/>
      <c r="G280" s="2"/>
      <c r="H280" s="2"/>
      <c r="I280" s="2"/>
      <c r="J280" s="2"/>
    </row>
  </sheetData>
  <mergeCells count="50">
    <mergeCell ref="A13:A14"/>
    <mergeCell ref="I17:I18"/>
    <mergeCell ref="J17:J18"/>
    <mergeCell ref="J19:J20"/>
    <mergeCell ref="A12:D12"/>
    <mergeCell ref="I13:I14"/>
    <mergeCell ref="I15:I16"/>
    <mergeCell ref="J15:J16"/>
    <mergeCell ref="B13:F14"/>
    <mergeCell ref="B16:F16"/>
    <mergeCell ref="G12:H12"/>
    <mergeCell ref="I12:J12"/>
    <mergeCell ref="B19:H19"/>
    <mergeCell ref="B20:H20"/>
    <mergeCell ref="B18:H18"/>
    <mergeCell ref="J13:J14"/>
    <mergeCell ref="E31:E32"/>
    <mergeCell ref="A47:J47"/>
    <mergeCell ref="I21:I22"/>
    <mergeCell ref="J21:J22"/>
    <mergeCell ref="B22:H22"/>
    <mergeCell ref="G31:J31"/>
    <mergeCell ref="B21:H21"/>
    <mergeCell ref="H23:I23"/>
    <mergeCell ref="A28:J28"/>
    <mergeCell ref="A29:J29"/>
    <mergeCell ref="B23:G23"/>
    <mergeCell ref="B24:G24"/>
    <mergeCell ref="H24:I24"/>
    <mergeCell ref="I19:I20"/>
    <mergeCell ref="C129:F129"/>
    <mergeCell ref="H129:J129"/>
    <mergeCell ref="C128:F128"/>
    <mergeCell ref="A27:J27"/>
    <mergeCell ref="F31:F32"/>
    <mergeCell ref="A49:J49"/>
    <mergeCell ref="A93:J93"/>
    <mergeCell ref="C31:C32"/>
    <mergeCell ref="B31:B32"/>
    <mergeCell ref="A104:J104"/>
    <mergeCell ref="A71:J71"/>
    <mergeCell ref="A34:J34"/>
    <mergeCell ref="A31:A32"/>
    <mergeCell ref="A40:J40"/>
    <mergeCell ref="D31:D32"/>
    <mergeCell ref="G1:J1"/>
    <mergeCell ref="B15:F15"/>
    <mergeCell ref="G13:G14"/>
    <mergeCell ref="H13:H14"/>
    <mergeCell ref="B17:F17"/>
  </mergeCells>
  <phoneticPr fontId="3" type="noConversion"/>
  <pageMargins left="1.1023622047244095" right="0.39370078740157483" top="0.59055118110236227" bottom="0.59055118110236227" header="0.39370078740157483" footer="0.19685039370078741"/>
  <pageSetup paperSize="9" scale="45" orientation="landscape" r:id="rId1"/>
  <headerFooter differentFirst="1" alignWithMargins="0">
    <oddHeader>&amp;RПродовження додатка 1</oddHeader>
  </headerFooter>
  <rowBreaks count="3" manualBreakCount="3">
    <brk id="39" max="9" man="1"/>
    <brk id="57" max="9" man="1"/>
    <brk id="82" max="9" man="1"/>
  </rowBreaks>
  <ignoredErrors>
    <ignoredError sqref="B105 B1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65"/>
  <sheetViews>
    <sheetView topLeftCell="A103" zoomScale="55" zoomScaleNormal="55" zoomScaleSheetLayoutView="80" workbookViewId="0">
      <selection activeCell="I116" sqref="I116:K116"/>
    </sheetView>
  </sheetViews>
  <sheetFormatPr defaultColWidth="9.140625" defaultRowHeight="18.75"/>
  <cols>
    <col min="1" max="1" width="89.85546875" style="2" customWidth="1"/>
    <col min="2" max="2" width="14.85546875" style="12" customWidth="1"/>
    <col min="3" max="5" width="19" style="12" customWidth="1"/>
    <col min="6" max="10" width="19" style="2" customWidth="1"/>
    <col min="11" max="11" width="14.42578125" style="2" customWidth="1"/>
    <col min="12" max="12" width="16.140625" style="2" customWidth="1"/>
    <col min="13" max="13" width="16.7109375" style="2" customWidth="1"/>
    <col min="14" max="14" width="16.28515625" style="2" customWidth="1"/>
    <col min="15" max="15" width="15.7109375" style="2" customWidth="1"/>
    <col min="16" max="16" width="9.140625" style="2" customWidth="1"/>
    <col min="17" max="16384" width="9.140625" style="2"/>
  </cols>
  <sheetData>
    <row r="1" spans="1:15">
      <c r="A1" s="270" t="s">
        <v>151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1"/>
      <c r="M1" s="271"/>
      <c r="N1" s="271"/>
    </row>
    <row r="2" spans="1:15" ht="13.5" customHeight="1">
      <c r="B2" s="168"/>
      <c r="C2" s="168"/>
      <c r="D2" s="168"/>
      <c r="E2" s="168"/>
    </row>
    <row r="3" spans="1:15">
      <c r="A3" s="263" t="s">
        <v>152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</row>
    <row r="4" spans="1:15" ht="9" customHeight="1">
      <c r="A4" s="1"/>
      <c r="B4" s="1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18.75" customHeight="1">
      <c r="A5" s="155" t="s">
        <v>153</v>
      </c>
      <c r="B5" s="265" t="s">
        <v>154</v>
      </c>
      <c r="C5" s="266"/>
      <c r="D5" s="266"/>
      <c r="E5" s="266"/>
      <c r="F5" s="237" t="s">
        <v>155</v>
      </c>
      <c r="G5" s="237"/>
      <c r="H5" s="237"/>
      <c r="I5" s="237"/>
      <c r="J5" s="237"/>
      <c r="K5" s="237"/>
      <c r="L5" s="237"/>
      <c r="M5" s="237"/>
      <c r="N5" s="237"/>
      <c r="O5" s="237"/>
    </row>
    <row r="6" spans="1:15" ht="18.75" customHeight="1">
      <c r="A6" s="155">
        <v>1</v>
      </c>
      <c r="B6" s="265">
        <v>2</v>
      </c>
      <c r="C6" s="266"/>
      <c r="D6" s="266"/>
      <c r="E6" s="266"/>
      <c r="F6" s="237">
        <v>3</v>
      </c>
      <c r="G6" s="237"/>
      <c r="H6" s="237"/>
      <c r="I6" s="237"/>
      <c r="J6" s="237"/>
      <c r="K6" s="237"/>
      <c r="L6" s="237"/>
      <c r="M6" s="237"/>
      <c r="N6" s="237"/>
      <c r="O6" s="237"/>
    </row>
    <row r="7" spans="1:15" ht="18.75" customHeight="1">
      <c r="A7" s="28"/>
      <c r="B7" s="272"/>
      <c r="C7" s="273"/>
      <c r="D7" s="273"/>
      <c r="E7" s="273"/>
      <c r="F7" s="274"/>
      <c r="G7" s="274"/>
      <c r="H7" s="274"/>
      <c r="I7" s="274"/>
      <c r="J7" s="274"/>
      <c r="K7" s="274"/>
      <c r="L7" s="274"/>
      <c r="M7" s="274"/>
      <c r="N7" s="274"/>
      <c r="O7" s="274"/>
    </row>
    <row r="8" spans="1:15">
      <c r="A8" s="22"/>
      <c r="B8" s="168"/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</row>
    <row r="9" spans="1:15" ht="18.75" customHeight="1">
      <c r="A9" s="267" t="s">
        <v>156</v>
      </c>
      <c r="B9" s="268"/>
      <c r="C9" s="268"/>
      <c r="D9" s="268"/>
      <c r="E9" s="268"/>
      <c r="F9" s="268"/>
      <c r="G9" s="268"/>
      <c r="H9" s="268"/>
      <c r="I9" s="268"/>
      <c r="J9" s="268"/>
      <c r="K9" s="1"/>
      <c r="L9" s="1"/>
      <c r="M9" s="1"/>
      <c r="N9" s="1"/>
      <c r="O9" s="1"/>
    </row>
    <row r="10" spans="1:15" ht="7.5" customHeight="1">
      <c r="A10" s="10"/>
      <c r="B10" s="1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67.5" customHeight="1">
      <c r="A11" s="233" t="s">
        <v>157</v>
      </c>
      <c r="B11" s="248" t="s">
        <v>158</v>
      </c>
      <c r="C11" s="250"/>
      <c r="D11" s="223" t="s">
        <v>424</v>
      </c>
      <c r="E11" s="223"/>
      <c r="F11" s="223"/>
      <c r="G11" s="223" t="s">
        <v>426</v>
      </c>
      <c r="H11" s="223"/>
      <c r="I11" s="223"/>
      <c r="J11" s="248" t="s">
        <v>427</v>
      </c>
      <c r="K11" s="249"/>
      <c r="L11" s="250"/>
      <c r="M11" s="223" t="s">
        <v>425</v>
      </c>
      <c r="N11" s="223"/>
      <c r="O11" s="223"/>
    </row>
    <row r="12" spans="1:15" ht="150" customHeight="1">
      <c r="A12" s="234"/>
      <c r="B12" s="145" t="s">
        <v>159</v>
      </c>
      <c r="C12" s="145" t="s">
        <v>160</v>
      </c>
      <c r="D12" s="145" t="s">
        <v>161</v>
      </c>
      <c r="E12" s="145" t="s">
        <v>162</v>
      </c>
      <c r="F12" s="145" t="s">
        <v>163</v>
      </c>
      <c r="G12" s="145" t="s">
        <v>161</v>
      </c>
      <c r="H12" s="145" t="s">
        <v>162</v>
      </c>
      <c r="I12" s="145" t="s">
        <v>163</v>
      </c>
      <c r="J12" s="145" t="s">
        <v>161</v>
      </c>
      <c r="K12" s="145" t="s">
        <v>162</v>
      </c>
      <c r="L12" s="145" t="s">
        <v>163</v>
      </c>
      <c r="M12" s="145" t="s">
        <v>161</v>
      </c>
      <c r="N12" s="145" t="s">
        <v>162</v>
      </c>
      <c r="O12" s="145" t="s">
        <v>163</v>
      </c>
    </row>
    <row r="13" spans="1:15">
      <c r="A13" s="145">
        <v>1</v>
      </c>
      <c r="B13" s="145">
        <v>2</v>
      </c>
      <c r="C13" s="145">
        <v>3</v>
      </c>
      <c r="D13" s="145">
        <v>4</v>
      </c>
      <c r="E13" s="145">
        <v>5</v>
      </c>
      <c r="F13" s="145">
        <v>6</v>
      </c>
      <c r="G13" s="145">
        <v>7</v>
      </c>
      <c r="H13" s="150">
        <v>8</v>
      </c>
      <c r="I13" s="150">
        <v>9</v>
      </c>
      <c r="J13" s="150">
        <v>10</v>
      </c>
      <c r="K13" s="150">
        <v>11</v>
      </c>
      <c r="L13" s="150">
        <v>12</v>
      </c>
      <c r="M13" s="150">
        <v>13</v>
      </c>
      <c r="N13" s="150">
        <v>14</v>
      </c>
      <c r="O13" s="150">
        <v>15</v>
      </c>
    </row>
    <row r="14" spans="1:15">
      <c r="A14" s="5" t="s">
        <v>423</v>
      </c>
      <c r="B14" s="9"/>
      <c r="C14" s="9"/>
      <c r="D14" s="30">
        <f>C23</f>
        <v>10775</v>
      </c>
      <c r="E14" s="30"/>
      <c r="F14" s="32"/>
      <c r="G14" s="30">
        <f>D23</f>
        <v>8050</v>
      </c>
      <c r="H14" s="30"/>
      <c r="I14" s="32"/>
      <c r="J14" s="30">
        <f>E23</f>
        <v>15448</v>
      </c>
      <c r="K14" s="30"/>
      <c r="L14" s="32"/>
      <c r="M14" s="30">
        <f>F23</f>
        <v>12215</v>
      </c>
      <c r="N14" s="30"/>
      <c r="O14" s="32"/>
    </row>
    <row r="15" spans="1:15">
      <c r="A15" s="5"/>
      <c r="B15" s="9"/>
      <c r="C15" s="9"/>
      <c r="D15" s="30"/>
      <c r="E15" s="30"/>
      <c r="F15" s="32"/>
      <c r="G15" s="30"/>
      <c r="H15" s="30"/>
      <c r="I15" s="32"/>
      <c r="J15" s="30"/>
      <c r="K15" s="30"/>
      <c r="L15" s="32"/>
      <c r="M15" s="30"/>
      <c r="N15" s="30"/>
      <c r="O15" s="32"/>
    </row>
    <row r="16" spans="1:15">
      <c r="A16" s="7" t="s">
        <v>164</v>
      </c>
      <c r="B16" s="40">
        <v>100</v>
      </c>
      <c r="C16" s="40">
        <v>100</v>
      </c>
      <c r="D16" s="174">
        <f>SUM(D14:D15)</f>
        <v>10775</v>
      </c>
      <c r="E16" s="31"/>
      <c r="F16" s="33"/>
      <c r="G16" s="174">
        <f>SUM(G14:G15)</f>
        <v>8050</v>
      </c>
      <c r="H16" s="31"/>
      <c r="I16" s="33"/>
      <c r="J16" s="174">
        <f>SUM(J14:J15)</f>
        <v>15448</v>
      </c>
      <c r="K16" s="31"/>
      <c r="L16" s="33"/>
      <c r="M16" s="174">
        <f>SUM(M14:M15)</f>
        <v>12215</v>
      </c>
      <c r="N16" s="31"/>
      <c r="O16" s="33"/>
    </row>
    <row r="18" spans="1:15">
      <c r="A18" s="263" t="s">
        <v>165</v>
      </c>
      <c r="B18" s="269"/>
      <c r="C18" s="269"/>
      <c r="D18" s="269"/>
      <c r="E18" s="269"/>
      <c r="F18" s="269"/>
      <c r="G18" s="269"/>
      <c r="H18" s="269"/>
      <c r="I18" s="269"/>
      <c r="J18" s="269"/>
      <c r="K18" s="269"/>
    </row>
    <row r="19" spans="1:15" ht="11.25" customHeight="1">
      <c r="A19" s="153"/>
      <c r="B19" s="154"/>
      <c r="C19" s="154"/>
      <c r="D19" s="154"/>
      <c r="E19" s="154"/>
      <c r="F19" s="154"/>
      <c r="G19" s="154"/>
      <c r="H19" s="154"/>
      <c r="I19" s="154"/>
      <c r="J19" s="154"/>
      <c r="K19" s="154"/>
    </row>
    <row r="20" spans="1:15" ht="44.25" customHeight="1">
      <c r="A20" s="275" t="s">
        <v>23</v>
      </c>
      <c r="B20" s="233" t="s">
        <v>24</v>
      </c>
      <c r="C20" s="233" t="s">
        <v>25</v>
      </c>
      <c r="D20" s="233" t="s">
        <v>26</v>
      </c>
      <c r="E20" s="239" t="s">
        <v>166</v>
      </c>
      <c r="F20" s="233" t="s">
        <v>167</v>
      </c>
      <c r="G20" s="248" t="s">
        <v>168</v>
      </c>
      <c r="H20" s="249"/>
      <c r="I20" s="249"/>
      <c r="J20" s="250"/>
      <c r="K20" s="286" t="s">
        <v>169</v>
      </c>
      <c r="L20" s="287"/>
      <c r="M20" s="287"/>
      <c r="N20" s="287"/>
      <c r="O20" s="287"/>
    </row>
    <row r="21" spans="1:15" ht="52.5" customHeight="1">
      <c r="A21" s="276"/>
      <c r="B21" s="234"/>
      <c r="C21" s="234"/>
      <c r="D21" s="234"/>
      <c r="E21" s="240"/>
      <c r="F21" s="234"/>
      <c r="G21" s="161" t="s">
        <v>170</v>
      </c>
      <c r="H21" s="161" t="s">
        <v>171</v>
      </c>
      <c r="I21" s="161" t="s">
        <v>172</v>
      </c>
      <c r="J21" s="161" t="s">
        <v>173</v>
      </c>
      <c r="K21" s="223"/>
      <c r="L21" s="287"/>
      <c r="M21" s="287"/>
      <c r="N21" s="287"/>
      <c r="O21" s="287"/>
    </row>
    <row r="22" spans="1:15">
      <c r="A22" s="150">
        <v>1</v>
      </c>
      <c r="B22" s="145">
        <v>2</v>
      </c>
      <c r="C22" s="145">
        <v>3</v>
      </c>
      <c r="D22" s="145">
        <v>4</v>
      </c>
      <c r="E22" s="145">
        <v>5</v>
      </c>
      <c r="F22" s="145">
        <v>6</v>
      </c>
      <c r="G22" s="145">
        <v>7</v>
      </c>
      <c r="H22" s="145">
        <v>8</v>
      </c>
      <c r="I22" s="145">
        <v>9</v>
      </c>
      <c r="J22" s="145">
        <v>10</v>
      </c>
      <c r="K22" s="265">
        <v>11</v>
      </c>
      <c r="L22" s="266"/>
      <c r="M22" s="266"/>
      <c r="N22" s="266"/>
      <c r="O22" s="266"/>
    </row>
    <row r="23" spans="1:15" s="4" customFormat="1" ht="18.75" customHeight="1">
      <c r="A23" s="7" t="s">
        <v>35</v>
      </c>
      <c r="B23" s="8">
        <v>1000</v>
      </c>
      <c r="C23" s="41">
        <v>10775</v>
      </c>
      <c r="D23" s="41">
        <v>8050</v>
      </c>
      <c r="E23" s="41">
        <v>15448</v>
      </c>
      <c r="F23" s="44">
        <f>SUM(G23:J23)</f>
        <v>12215</v>
      </c>
      <c r="G23" s="41">
        <v>2900</v>
      </c>
      <c r="H23" s="53">
        <v>3335</v>
      </c>
      <c r="I23" s="53">
        <v>2980</v>
      </c>
      <c r="J23" s="53">
        <v>3000</v>
      </c>
      <c r="K23" s="232"/>
      <c r="L23" s="232"/>
      <c r="M23" s="232"/>
      <c r="N23" s="232"/>
      <c r="O23" s="232"/>
    </row>
    <row r="24" spans="1:15" s="4" customFormat="1" ht="18.75" customHeight="1">
      <c r="A24" s="7" t="s">
        <v>36</v>
      </c>
      <c r="B24" s="8">
        <v>1010</v>
      </c>
      <c r="C24" s="44">
        <f>SUM(C25:C33)</f>
        <v>0</v>
      </c>
      <c r="D24" s="44">
        <f>SUM(D25:D33)</f>
        <v>0</v>
      </c>
      <c r="E24" s="44">
        <f>SUM(E25:E33)</f>
        <v>0</v>
      </c>
      <c r="F24" s="44">
        <f t="shared" ref="F24:F76" si="0">SUM(G24:J24)</f>
        <v>0</v>
      </c>
      <c r="G24" s="44">
        <f>SUM(G25:G33)</f>
        <v>0</v>
      </c>
      <c r="H24" s="44">
        <f>SUM(H25:H33)</f>
        <v>0</v>
      </c>
      <c r="I24" s="44">
        <f>SUM(I25:I33)</f>
        <v>0</v>
      </c>
      <c r="J24" s="44">
        <f>SUM(J25:J33)</f>
        <v>0</v>
      </c>
      <c r="K24" s="232"/>
      <c r="L24" s="232"/>
      <c r="M24" s="232"/>
      <c r="N24" s="232"/>
      <c r="O24" s="232"/>
    </row>
    <row r="25" spans="1:15" ht="18.75" customHeight="1">
      <c r="A25" s="5" t="s">
        <v>174</v>
      </c>
      <c r="B25" s="145">
        <v>1011</v>
      </c>
      <c r="C25" s="29" t="s">
        <v>175</v>
      </c>
      <c r="D25" s="29" t="s">
        <v>175</v>
      </c>
      <c r="E25" s="29" t="s">
        <v>175</v>
      </c>
      <c r="F25" s="34">
        <f t="shared" si="0"/>
        <v>0</v>
      </c>
      <c r="G25" s="29" t="s">
        <v>175</v>
      </c>
      <c r="H25" s="29" t="s">
        <v>175</v>
      </c>
      <c r="I25" s="29" t="s">
        <v>175</v>
      </c>
      <c r="J25" s="29" t="s">
        <v>175</v>
      </c>
      <c r="K25" s="232"/>
      <c r="L25" s="232"/>
      <c r="M25" s="232"/>
      <c r="N25" s="232"/>
      <c r="O25" s="232"/>
    </row>
    <row r="26" spans="1:15" ht="18.75" customHeight="1">
      <c r="A26" s="5" t="s">
        <v>176</v>
      </c>
      <c r="B26" s="145">
        <v>1012</v>
      </c>
      <c r="C26" s="29" t="s">
        <v>175</v>
      </c>
      <c r="D26" s="29" t="s">
        <v>175</v>
      </c>
      <c r="E26" s="29" t="s">
        <v>175</v>
      </c>
      <c r="F26" s="34">
        <f t="shared" si="0"/>
        <v>0</v>
      </c>
      <c r="G26" s="29" t="s">
        <v>175</v>
      </c>
      <c r="H26" s="29" t="s">
        <v>175</v>
      </c>
      <c r="I26" s="29" t="s">
        <v>175</v>
      </c>
      <c r="J26" s="29" t="s">
        <v>175</v>
      </c>
      <c r="K26" s="232"/>
      <c r="L26" s="232"/>
      <c r="M26" s="232"/>
      <c r="N26" s="232"/>
      <c r="O26" s="232"/>
    </row>
    <row r="27" spans="1:15" ht="18.75" customHeight="1">
      <c r="A27" s="5" t="s">
        <v>177</v>
      </c>
      <c r="B27" s="145">
        <v>1013</v>
      </c>
      <c r="C27" s="29" t="s">
        <v>175</v>
      </c>
      <c r="D27" s="29" t="s">
        <v>175</v>
      </c>
      <c r="E27" s="29" t="s">
        <v>175</v>
      </c>
      <c r="F27" s="34">
        <f t="shared" si="0"/>
        <v>0</v>
      </c>
      <c r="G27" s="29" t="s">
        <v>175</v>
      </c>
      <c r="H27" s="29" t="s">
        <v>175</v>
      </c>
      <c r="I27" s="29" t="s">
        <v>175</v>
      </c>
      <c r="J27" s="29" t="s">
        <v>175</v>
      </c>
      <c r="K27" s="232"/>
      <c r="L27" s="232"/>
      <c r="M27" s="232"/>
      <c r="N27" s="232"/>
      <c r="O27" s="232"/>
    </row>
    <row r="28" spans="1:15" ht="18.75" customHeight="1">
      <c r="A28" s="5" t="s">
        <v>123</v>
      </c>
      <c r="B28" s="145">
        <v>1014</v>
      </c>
      <c r="C28" s="29" t="s">
        <v>175</v>
      </c>
      <c r="D28" s="29" t="s">
        <v>175</v>
      </c>
      <c r="E28" s="29" t="s">
        <v>175</v>
      </c>
      <c r="F28" s="34">
        <f t="shared" si="0"/>
        <v>0</v>
      </c>
      <c r="G28" s="29" t="s">
        <v>175</v>
      </c>
      <c r="H28" s="29" t="s">
        <v>175</v>
      </c>
      <c r="I28" s="29" t="s">
        <v>175</v>
      </c>
      <c r="J28" s="29" t="s">
        <v>175</v>
      </c>
      <c r="K28" s="232"/>
      <c r="L28" s="232"/>
      <c r="M28" s="232"/>
      <c r="N28" s="232"/>
      <c r="O28" s="232"/>
    </row>
    <row r="29" spans="1:15" ht="18.75" customHeight="1">
      <c r="A29" s="5" t="s">
        <v>178</v>
      </c>
      <c r="B29" s="145">
        <v>1015</v>
      </c>
      <c r="C29" s="29" t="s">
        <v>175</v>
      </c>
      <c r="D29" s="29" t="s">
        <v>175</v>
      </c>
      <c r="E29" s="29" t="s">
        <v>175</v>
      </c>
      <c r="F29" s="34">
        <f t="shared" si="0"/>
        <v>0</v>
      </c>
      <c r="G29" s="29" t="s">
        <v>175</v>
      </c>
      <c r="H29" s="29" t="s">
        <v>175</v>
      </c>
      <c r="I29" s="29" t="s">
        <v>175</v>
      </c>
      <c r="J29" s="29" t="s">
        <v>175</v>
      </c>
      <c r="K29" s="232"/>
      <c r="L29" s="232"/>
      <c r="M29" s="232"/>
      <c r="N29" s="232"/>
      <c r="O29" s="232"/>
    </row>
    <row r="30" spans="1:15" ht="46.5" customHeight="1">
      <c r="A30" s="5" t="s">
        <v>179</v>
      </c>
      <c r="B30" s="145">
        <v>1016</v>
      </c>
      <c r="C30" s="29" t="s">
        <v>175</v>
      </c>
      <c r="D30" s="29" t="s">
        <v>175</v>
      </c>
      <c r="E30" s="29" t="s">
        <v>175</v>
      </c>
      <c r="F30" s="34">
        <f t="shared" si="0"/>
        <v>0</v>
      </c>
      <c r="G30" s="29" t="s">
        <v>175</v>
      </c>
      <c r="H30" s="29" t="s">
        <v>175</v>
      </c>
      <c r="I30" s="29" t="s">
        <v>175</v>
      </c>
      <c r="J30" s="29" t="s">
        <v>175</v>
      </c>
      <c r="K30" s="232"/>
      <c r="L30" s="232"/>
      <c r="M30" s="232"/>
      <c r="N30" s="232"/>
      <c r="O30" s="232"/>
    </row>
    <row r="31" spans="1:15" ht="18.75" customHeight="1">
      <c r="A31" s="5" t="s">
        <v>180</v>
      </c>
      <c r="B31" s="145">
        <v>1017</v>
      </c>
      <c r="C31" s="29" t="s">
        <v>175</v>
      </c>
      <c r="D31" s="29" t="s">
        <v>175</v>
      </c>
      <c r="E31" s="29" t="s">
        <v>175</v>
      </c>
      <c r="F31" s="34">
        <f t="shared" si="0"/>
        <v>0</v>
      </c>
      <c r="G31" s="29" t="s">
        <v>175</v>
      </c>
      <c r="H31" s="29" t="s">
        <v>175</v>
      </c>
      <c r="I31" s="29" t="s">
        <v>175</v>
      </c>
      <c r="J31" s="29" t="s">
        <v>175</v>
      </c>
      <c r="K31" s="232"/>
      <c r="L31" s="232"/>
      <c r="M31" s="232"/>
      <c r="N31" s="232"/>
      <c r="O31" s="232"/>
    </row>
    <row r="32" spans="1:15" ht="18.75" customHeight="1">
      <c r="A32" s="5" t="s">
        <v>181</v>
      </c>
      <c r="B32" s="145">
        <v>1018</v>
      </c>
      <c r="C32" s="29" t="s">
        <v>175</v>
      </c>
      <c r="D32" s="29" t="s">
        <v>175</v>
      </c>
      <c r="E32" s="29" t="s">
        <v>175</v>
      </c>
      <c r="F32" s="34"/>
      <c r="G32" s="29" t="s">
        <v>175</v>
      </c>
      <c r="H32" s="29" t="s">
        <v>175</v>
      </c>
      <c r="I32" s="29" t="s">
        <v>175</v>
      </c>
      <c r="J32" s="29" t="s">
        <v>175</v>
      </c>
      <c r="K32" s="277"/>
      <c r="L32" s="278"/>
      <c r="M32" s="278"/>
      <c r="N32" s="278"/>
      <c r="O32" s="279"/>
    </row>
    <row r="33" spans="1:15" ht="18.75" customHeight="1">
      <c r="A33" s="5" t="s">
        <v>182</v>
      </c>
      <c r="B33" s="145">
        <v>1019</v>
      </c>
      <c r="C33" s="29" t="s">
        <v>175</v>
      </c>
      <c r="D33" s="29" t="s">
        <v>175</v>
      </c>
      <c r="E33" s="29" t="s">
        <v>175</v>
      </c>
      <c r="F33" s="34">
        <f t="shared" si="0"/>
        <v>0</v>
      </c>
      <c r="G33" s="29" t="s">
        <v>175</v>
      </c>
      <c r="H33" s="29" t="s">
        <v>175</v>
      </c>
      <c r="I33" s="29" t="s">
        <v>175</v>
      </c>
      <c r="J33" s="29" t="s">
        <v>175</v>
      </c>
      <c r="K33" s="232"/>
      <c r="L33" s="232"/>
      <c r="M33" s="232"/>
      <c r="N33" s="232"/>
      <c r="O33" s="232"/>
    </row>
    <row r="34" spans="1:15" ht="18.75" customHeight="1">
      <c r="A34" s="7" t="s">
        <v>183</v>
      </c>
      <c r="B34" s="8">
        <v>1020</v>
      </c>
      <c r="C34" s="42">
        <f>SUM(C23,C24)</f>
        <v>10775</v>
      </c>
      <c r="D34" s="42">
        <f t="shared" ref="D34:J34" si="1">SUM(D23,D24)</f>
        <v>8050</v>
      </c>
      <c r="E34" s="42">
        <f t="shared" si="1"/>
        <v>15448</v>
      </c>
      <c r="F34" s="42">
        <f t="shared" si="1"/>
        <v>12215</v>
      </c>
      <c r="G34" s="42">
        <f t="shared" si="1"/>
        <v>2900</v>
      </c>
      <c r="H34" s="42">
        <f t="shared" si="1"/>
        <v>3335</v>
      </c>
      <c r="I34" s="42">
        <f t="shared" si="1"/>
        <v>2980</v>
      </c>
      <c r="J34" s="42">
        <f t="shared" si="1"/>
        <v>3000</v>
      </c>
      <c r="K34" s="232"/>
      <c r="L34" s="232"/>
      <c r="M34" s="232"/>
      <c r="N34" s="232"/>
      <c r="O34" s="232"/>
    </row>
    <row r="35" spans="1:15" s="4" customFormat="1" ht="18.75" customHeight="1">
      <c r="A35" s="7" t="s">
        <v>184</v>
      </c>
      <c r="B35" s="8">
        <v>1030</v>
      </c>
      <c r="C35" s="44">
        <f>SUM(C36:C55,C57)</f>
        <v>-5439</v>
      </c>
      <c r="D35" s="44">
        <f>SUM(D36:D55,D57)</f>
        <v>-6668</v>
      </c>
      <c r="E35" s="44">
        <f>SUM(E36:E55,E57)</f>
        <v>-6122</v>
      </c>
      <c r="F35" s="211">
        <f t="shared" si="0"/>
        <v>-9067</v>
      </c>
      <c r="G35" s="44">
        <f>SUM(G36:G55,G57)</f>
        <v>-2142.25</v>
      </c>
      <c r="H35" s="44">
        <f>SUM(H36:H55,H57)</f>
        <v>-2469.5</v>
      </c>
      <c r="I35" s="44">
        <f>SUM(I36:I55,I57)</f>
        <v>-2216.75</v>
      </c>
      <c r="J35" s="44">
        <f>SUM(J36:J55,J57)</f>
        <v>-2238.5</v>
      </c>
      <c r="K35" s="232"/>
      <c r="L35" s="232"/>
      <c r="M35" s="232"/>
      <c r="N35" s="232"/>
      <c r="O35" s="232"/>
    </row>
    <row r="36" spans="1:15" ht="18.75" customHeight="1">
      <c r="A36" s="5" t="s">
        <v>185</v>
      </c>
      <c r="B36" s="73">
        <v>1031</v>
      </c>
      <c r="C36" s="29">
        <v>-73</v>
      </c>
      <c r="D36" s="29">
        <v>-125</v>
      </c>
      <c r="E36" s="29">
        <v>-87</v>
      </c>
      <c r="F36" s="34">
        <f t="shared" si="0"/>
        <v>-105</v>
      </c>
      <c r="G36" s="29">
        <v>-26</v>
      </c>
      <c r="H36" s="29">
        <v>-26</v>
      </c>
      <c r="I36" s="29">
        <v>-26</v>
      </c>
      <c r="J36" s="29">
        <v>-27</v>
      </c>
      <c r="K36" s="232"/>
      <c r="L36" s="232"/>
      <c r="M36" s="232"/>
      <c r="N36" s="232"/>
      <c r="O36" s="232"/>
    </row>
    <row r="37" spans="1:15" ht="18.75" customHeight="1">
      <c r="A37" s="5" t="s">
        <v>186</v>
      </c>
      <c r="B37" s="73">
        <v>1032</v>
      </c>
      <c r="C37" s="29" t="s">
        <v>175</v>
      </c>
      <c r="D37" s="29" t="s">
        <v>175</v>
      </c>
      <c r="E37" s="29" t="s">
        <v>175</v>
      </c>
      <c r="F37" s="34">
        <f t="shared" si="0"/>
        <v>0</v>
      </c>
      <c r="G37" s="29" t="s">
        <v>175</v>
      </c>
      <c r="H37" s="29" t="s">
        <v>175</v>
      </c>
      <c r="I37" s="29" t="s">
        <v>175</v>
      </c>
      <c r="J37" s="29" t="s">
        <v>175</v>
      </c>
      <c r="K37" s="232"/>
      <c r="L37" s="232"/>
      <c r="M37" s="232"/>
      <c r="N37" s="232"/>
      <c r="O37" s="232"/>
    </row>
    <row r="38" spans="1:15" ht="18.75" customHeight="1">
      <c r="A38" s="5" t="s">
        <v>187</v>
      </c>
      <c r="B38" s="73">
        <v>1033</v>
      </c>
      <c r="C38" s="29" t="s">
        <v>175</v>
      </c>
      <c r="D38" s="29" t="s">
        <v>175</v>
      </c>
      <c r="E38" s="29" t="s">
        <v>175</v>
      </c>
      <c r="F38" s="34">
        <f t="shared" si="0"/>
        <v>0</v>
      </c>
      <c r="G38" s="29" t="s">
        <v>175</v>
      </c>
      <c r="H38" s="29" t="s">
        <v>175</v>
      </c>
      <c r="I38" s="29" t="s">
        <v>175</v>
      </c>
      <c r="J38" s="29" t="s">
        <v>175</v>
      </c>
      <c r="K38" s="232"/>
      <c r="L38" s="232"/>
      <c r="M38" s="232"/>
      <c r="N38" s="232"/>
      <c r="O38" s="232"/>
    </row>
    <row r="39" spans="1:15" ht="18.75" customHeight="1">
      <c r="A39" s="5" t="s">
        <v>188</v>
      </c>
      <c r="B39" s="73">
        <v>1034</v>
      </c>
      <c r="C39" s="29">
        <v>-2</v>
      </c>
      <c r="D39" s="29">
        <v>-4</v>
      </c>
      <c r="E39" s="29">
        <v>-3</v>
      </c>
      <c r="F39" s="34">
        <f t="shared" si="0"/>
        <v>-6</v>
      </c>
      <c r="G39" s="181">
        <v>-1.5</v>
      </c>
      <c r="H39" s="181">
        <v>-1.5</v>
      </c>
      <c r="I39" s="181">
        <v>-1.5</v>
      </c>
      <c r="J39" s="181">
        <v>-1.5</v>
      </c>
      <c r="K39" s="232"/>
      <c r="L39" s="232"/>
      <c r="M39" s="232"/>
      <c r="N39" s="232"/>
      <c r="O39" s="232"/>
    </row>
    <row r="40" spans="1:15" ht="18.75" customHeight="1">
      <c r="A40" s="5" t="s">
        <v>189</v>
      </c>
      <c r="B40" s="73">
        <v>1035</v>
      </c>
      <c r="C40" s="29" t="s">
        <v>175</v>
      </c>
      <c r="D40" s="29" t="s">
        <v>175</v>
      </c>
      <c r="E40" s="29" t="s">
        <v>175</v>
      </c>
      <c r="F40" s="34">
        <f t="shared" si="0"/>
        <v>0</v>
      </c>
      <c r="G40" s="29" t="s">
        <v>175</v>
      </c>
      <c r="H40" s="29" t="s">
        <v>175</v>
      </c>
      <c r="I40" s="29" t="s">
        <v>175</v>
      </c>
      <c r="J40" s="29" t="s">
        <v>175</v>
      </c>
      <c r="K40" s="232"/>
      <c r="L40" s="232"/>
      <c r="M40" s="232"/>
      <c r="N40" s="232"/>
      <c r="O40" s="232"/>
    </row>
    <row r="41" spans="1:15" ht="18.75" customHeight="1">
      <c r="A41" s="5" t="s">
        <v>190</v>
      </c>
      <c r="B41" s="73">
        <v>1036</v>
      </c>
      <c r="C41" s="29">
        <v>-3</v>
      </c>
      <c r="D41" s="29">
        <v>-2</v>
      </c>
      <c r="E41" s="29" t="s">
        <v>175</v>
      </c>
      <c r="F41" s="34">
        <f t="shared" si="0"/>
        <v>-2</v>
      </c>
      <c r="G41" s="29">
        <v>-2</v>
      </c>
      <c r="H41" s="29">
        <v>0</v>
      </c>
      <c r="I41" s="29">
        <v>0</v>
      </c>
      <c r="J41" s="29">
        <v>0</v>
      </c>
      <c r="K41" s="232"/>
      <c r="L41" s="232"/>
      <c r="M41" s="232"/>
      <c r="N41" s="232"/>
      <c r="O41" s="232"/>
    </row>
    <row r="42" spans="1:15" ht="18.75" customHeight="1">
      <c r="A42" s="5" t="s">
        <v>191</v>
      </c>
      <c r="B42" s="73">
        <v>1037</v>
      </c>
      <c r="C42" s="29" t="s">
        <v>175</v>
      </c>
      <c r="D42" s="29">
        <v>-12</v>
      </c>
      <c r="E42" s="29" t="s">
        <v>175</v>
      </c>
      <c r="F42" s="34">
        <f t="shared" si="0"/>
        <v>0</v>
      </c>
      <c r="G42" s="29" t="s">
        <v>175</v>
      </c>
      <c r="H42" s="45" t="s">
        <v>175</v>
      </c>
      <c r="I42" s="45" t="s">
        <v>175</v>
      </c>
      <c r="J42" s="45" t="s">
        <v>175</v>
      </c>
      <c r="K42" s="232"/>
      <c r="L42" s="232"/>
      <c r="M42" s="232"/>
      <c r="N42" s="232"/>
      <c r="O42" s="232"/>
    </row>
    <row r="43" spans="1:15" ht="18.75" customHeight="1">
      <c r="A43" s="5" t="s">
        <v>192</v>
      </c>
      <c r="B43" s="73">
        <v>1038</v>
      </c>
      <c r="C43" s="29">
        <v>-2445</v>
      </c>
      <c r="D43" s="29">
        <v>-3260</v>
      </c>
      <c r="E43" s="29">
        <v>-2800</v>
      </c>
      <c r="F43" s="34">
        <f t="shared" si="0"/>
        <v>-4980</v>
      </c>
      <c r="G43" s="186">
        <v>-1141.25</v>
      </c>
      <c r="H43" s="212">
        <v>-1398</v>
      </c>
      <c r="I43" s="212">
        <v>-1229</v>
      </c>
      <c r="J43" s="212">
        <v>-1211.75</v>
      </c>
      <c r="K43" s="232"/>
      <c r="L43" s="232"/>
      <c r="M43" s="232"/>
      <c r="N43" s="232"/>
      <c r="O43" s="232"/>
    </row>
    <row r="44" spans="1:15" ht="18.75" customHeight="1">
      <c r="A44" s="5" t="s">
        <v>193</v>
      </c>
      <c r="B44" s="73">
        <v>1039</v>
      </c>
      <c r="C44" s="29">
        <v>-537</v>
      </c>
      <c r="D44" s="29">
        <v>-718</v>
      </c>
      <c r="E44" s="29">
        <v>-616</v>
      </c>
      <c r="F44" s="34">
        <f t="shared" si="0"/>
        <v>-1096</v>
      </c>
      <c r="G44" s="29">
        <v>-251</v>
      </c>
      <c r="H44" s="45">
        <v>-308</v>
      </c>
      <c r="I44" s="45">
        <v>-270</v>
      </c>
      <c r="J44" s="45">
        <v>-267</v>
      </c>
      <c r="K44" s="232"/>
      <c r="L44" s="232"/>
      <c r="M44" s="232"/>
      <c r="N44" s="232"/>
      <c r="O44" s="232"/>
    </row>
    <row r="45" spans="1:15" ht="37.5">
      <c r="A45" s="5" t="s">
        <v>194</v>
      </c>
      <c r="B45" s="73">
        <v>1040</v>
      </c>
      <c r="C45" s="29">
        <v>-49</v>
      </c>
      <c r="D45" s="29">
        <v>-50</v>
      </c>
      <c r="E45" s="29">
        <v>-50</v>
      </c>
      <c r="F45" s="34">
        <f t="shared" si="0"/>
        <v>-52</v>
      </c>
      <c r="G45" s="186">
        <v>-13</v>
      </c>
      <c r="H45" s="212">
        <v>-13</v>
      </c>
      <c r="I45" s="212">
        <v>-13</v>
      </c>
      <c r="J45" s="212">
        <v>-13</v>
      </c>
      <c r="K45" s="232"/>
      <c r="L45" s="232"/>
      <c r="M45" s="232"/>
      <c r="N45" s="232"/>
      <c r="O45" s="232"/>
    </row>
    <row r="46" spans="1:15" ht="37.5">
      <c r="A46" s="5" t="s">
        <v>195</v>
      </c>
      <c r="B46" s="73">
        <v>1041</v>
      </c>
      <c r="C46" s="29" t="s">
        <v>175</v>
      </c>
      <c r="D46" s="29" t="s">
        <v>175</v>
      </c>
      <c r="E46" s="29" t="s">
        <v>175</v>
      </c>
      <c r="F46" s="34">
        <f t="shared" si="0"/>
        <v>0</v>
      </c>
      <c r="G46" s="29" t="s">
        <v>175</v>
      </c>
      <c r="H46" s="45" t="s">
        <v>175</v>
      </c>
      <c r="I46" s="45" t="s">
        <v>175</v>
      </c>
      <c r="J46" s="45" t="s">
        <v>175</v>
      </c>
      <c r="K46" s="232"/>
      <c r="L46" s="232"/>
      <c r="M46" s="232"/>
      <c r="N46" s="232"/>
      <c r="O46" s="232"/>
    </row>
    <row r="47" spans="1:15" ht="18.75" customHeight="1">
      <c r="A47" s="5" t="s">
        <v>196</v>
      </c>
      <c r="B47" s="73">
        <v>1042</v>
      </c>
      <c r="C47" s="29" t="s">
        <v>175</v>
      </c>
      <c r="D47" s="29" t="s">
        <v>175</v>
      </c>
      <c r="E47" s="29" t="s">
        <v>175</v>
      </c>
      <c r="F47" s="34">
        <f t="shared" si="0"/>
        <v>0</v>
      </c>
      <c r="G47" s="29" t="s">
        <v>175</v>
      </c>
      <c r="H47" s="45" t="s">
        <v>175</v>
      </c>
      <c r="I47" s="45" t="s">
        <v>175</v>
      </c>
      <c r="J47" s="45" t="s">
        <v>175</v>
      </c>
      <c r="K47" s="232"/>
      <c r="L47" s="232"/>
      <c r="M47" s="232"/>
      <c r="N47" s="232"/>
      <c r="O47" s="232"/>
    </row>
    <row r="48" spans="1:15" ht="18.75" customHeight="1">
      <c r="A48" s="5" t="s">
        <v>197</v>
      </c>
      <c r="B48" s="73">
        <v>1043</v>
      </c>
      <c r="C48" s="29" t="s">
        <v>175</v>
      </c>
      <c r="D48" s="29" t="s">
        <v>175</v>
      </c>
      <c r="E48" s="29" t="s">
        <v>175</v>
      </c>
      <c r="F48" s="34">
        <f t="shared" si="0"/>
        <v>0</v>
      </c>
      <c r="G48" s="29" t="s">
        <v>175</v>
      </c>
      <c r="H48" s="45" t="s">
        <v>175</v>
      </c>
      <c r="I48" s="45" t="s">
        <v>175</v>
      </c>
      <c r="J48" s="45" t="s">
        <v>175</v>
      </c>
      <c r="K48" s="232"/>
      <c r="L48" s="232"/>
      <c r="M48" s="232"/>
      <c r="N48" s="232"/>
      <c r="O48" s="232"/>
    </row>
    <row r="49" spans="1:15" ht="18.75" customHeight="1">
      <c r="A49" s="5" t="s">
        <v>198</v>
      </c>
      <c r="B49" s="73">
        <v>1044</v>
      </c>
      <c r="C49" s="29">
        <v>-379</v>
      </c>
      <c r="D49" s="29">
        <v>-485</v>
      </c>
      <c r="E49" s="29">
        <v>-419</v>
      </c>
      <c r="F49" s="34">
        <f t="shared" si="0"/>
        <v>-594</v>
      </c>
      <c r="G49" s="181">
        <v>-134.5</v>
      </c>
      <c r="H49" s="142">
        <v>-170</v>
      </c>
      <c r="I49" s="212">
        <v>-124.25</v>
      </c>
      <c r="J49" s="212">
        <v>-165.25</v>
      </c>
      <c r="K49" s="232"/>
      <c r="L49" s="232"/>
      <c r="M49" s="232"/>
      <c r="N49" s="232"/>
      <c r="O49" s="232"/>
    </row>
    <row r="50" spans="1:15" ht="18.75" customHeight="1">
      <c r="A50" s="5" t="s">
        <v>199</v>
      </c>
      <c r="B50" s="73">
        <v>1045</v>
      </c>
      <c r="C50" s="29">
        <v>-109</v>
      </c>
      <c r="D50" s="29">
        <v>-8</v>
      </c>
      <c r="E50" s="29">
        <v>-4</v>
      </c>
      <c r="F50" s="34">
        <f t="shared" si="0"/>
        <v>-8</v>
      </c>
      <c r="G50" s="29">
        <v>-2</v>
      </c>
      <c r="H50" s="45">
        <v>-2</v>
      </c>
      <c r="I50" s="45">
        <v>-2</v>
      </c>
      <c r="J50" s="45">
        <v>-2</v>
      </c>
      <c r="K50" s="232"/>
      <c r="L50" s="232"/>
      <c r="M50" s="232"/>
      <c r="N50" s="232"/>
      <c r="O50" s="232"/>
    </row>
    <row r="51" spans="1:15" ht="18.75" customHeight="1">
      <c r="A51" s="5" t="s">
        <v>200</v>
      </c>
      <c r="B51" s="73">
        <v>1046</v>
      </c>
      <c r="C51" s="29" t="s">
        <v>175</v>
      </c>
      <c r="D51" s="29" t="s">
        <v>175</v>
      </c>
      <c r="E51" s="29" t="s">
        <v>175</v>
      </c>
      <c r="F51" s="34">
        <f t="shared" si="0"/>
        <v>0</v>
      </c>
      <c r="G51" s="29" t="s">
        <v>175</v>
      </c>
      <c r="H51" s="45" t="s">
        <v>175</v>
      </c>
      <c r="I51" s="45" t="s">
        <v>175</v>
      </c>
      <c r="J51" s="45" t="s">
        <v>175</v>
      </c>
      <c r="K51" s="232"/>
      <c r="L51" s="232"/>
      <c r="M51" s="232"/>
      <c r="N51" s="232"/>
      <c r="O51" s="232"/>
    </row>
    <row r="52" spans="1:15" ht="18.75" customHeight="1">
      <c r="A52" s="5" t="s">
        <v>201</v>
      </c>
      <c r="B52" s="73">
        <v>1047</v>
      </c>
      <c r="C52" s="29" t="s">
        <v>175</v>
      </c>
      <c r="D52" s="29" t="s">
        <v>175</v>
      </c>
      <c r="E52" s="29" t="s">
        <v>175</v>
      </c>
      <c r="F52" s="34">
        <f t="shared" si="0"/>
        <v>0</v>
      </c>
      <c r="G52" s="29" t="s">
        <v>175</v>
      </c>
      <c r="H52" s="29" t="s">
        <v>175</v>
      </c>
      <c r="I52" s="29" t="s">
        <v>175</v>
      </c>
      <c r="J52" s="29" t="s">
        <v>175</v>
      </c>
      <c r="K52" s="232"/>
      <c r="L52" s="232"/>
      <c r="M52" s="232"/>
      <c r="N52" s="232"/>
      <c r="O52" s="232"/>
    </row>
    <row r="53" spans="1:15" ht="18.75" customHeight="1">
      <c r="A53" s="5" t="s">
        <v>202</v>
      </c>
      <c r="B53" s="73">
        <v>1048</v>
      </c>
      <c r="C53" s="29" t="s">
        <v>175</v>
      </c>
      <c r="D53" s="29">
        <v>-4</v>
      </c>
      <c r="E53" s="29">
        <v>0</v>
      </c>
      <c r="F53" s="34">
        <f t="shared" si="0"/>
        <v>-4</v>
      </c>
      <c r="G53" s="29">
        <v>-1</v>
      </c>
      <c r="H53" s="29">
        <v>-1</v>
      </c>
      <c r="I53" s="29">
        <v>-1</v>
      </c>
      <c r="J53" s="29">
        <v>-1</v>
      </c>
      <c r="K53" s="232"/>
      <c r="L53" s="232"/>
      <c r="M53" s="232"/>
      <c r="N53" s="232"/>
      <c r="O53" s="232"/>
    </row>
    <row r="54" spans="1:15" ht="18.75" customHeight="1">
      <c r="A54" s="5" t="s">
        <v>203</v>
      </c>
      <c r="B54" s="73">
        <v>1049</v>
      </c>
      <c r="C54" s="29">
        <v>-14</v>
      </c>
      <c r="D54" s="29" t="s">
        <v>175</v>
      </c>
      <c r="E54" s="29" t="s">
        <v>175</v>
      </c>
      <c r="F54" s="34">
        <f t="shared" si="0"/>
        <v>-20</v>
      </c>
      <c r="G54" s="29">
        <v>-20</v>
      </c>
      <c r="H54" s="29">
        <v>0</v>
      </c>
      <c r="I54" s="29">
        <v>0</v>
      </c>
      <c r="J54" s="29">
        <v>0</v>
      </c>
      <c r="K54" s="232"/>
      <c r="L54" s="232"/>
      <c r="M54" s="232"/>
      <c r="N54" s="232"/>
      <c r="O54" s="232"/>
    </row>
    <row r="55" spans="1:15" ht="37.5">
      <c r="A55" s="5" t="s">
        <v>204</v>
      </c>
      <c r="B55" s="73">
        <v>1050</v>
      </c>
      <c r="C55" s="29" t="s">
        <v>175</v>
      </c>
      <c r="D55" s="29" t="s">
        <v>175</v>
      </c>
      <c r="E55" s="29" t="s">
        <v>175</v>
      </c>
      <c r="F55" s="34">
        <f t="shared" si="0"/>
        <v>0</v>
      </c>
      <c r="G55" s="29" t="s">
        <v>175</v>
      </c>
      <c r="H55" s="29" t="s">
        <v>175</v>
      </c>
      <c r="I55" s="29" t="s">
        <v>175</v>
      </c>
      <c r="J55" s="29" t="s">
        <v>175</v>
      </c>
      <c r="K55" s="232"/>
      <c r="L55" s="232"/>
      <c r="M55" s="232"/>
      <c r="N55" s="232"/>
      <c r="O55" s="232"/>
    </row>
    <row r="56" spans="1:15" ht="18.75" customHeight="1">
      <c r="A56" s="5" t="s">
        <v>205</v>
      </c>
      <c r="B56" s="122" t="s">
        <v>206</v>
      </c>
      <c r="C56" s="29" t="s">
        <v>175</v>
      </c>
      <c r="D56" s="29" t="s">
        <v>175</v>
      </c>
      <c r="E56" s="29" t="s">
        <v>175</v>
      </c>
      <c r="F56" s="34">
        <f t="shared" si="0"/>
        <v>0</v>
      </c>
      <c r="G56" s="29" t="s">
        <v>175</v>
      </c>
      <c r="H56" s="29" t="s">
        <v>175</v>
      </c>
      <c r="I56" s="29" t="s">
        <v>175</v>
      </c>
      <c r="J56" s="29" t="s">
        <v>175</v>
      </c>
      <c r="K56" s="232"/>
      <c r="L56" s="232"/>
      <c r="M56" s="232"/>
      <c r="N56" s="232"/>
      <c r="O56" s="232"/>
    </row>
    <row r="57" spans="1:15" ht="18.75" customHeight="1">
      <c r="A57" s="5" t="s">
        <v>207</v>
      </c>
      <c r="B57" s="73">
        <v>1051</v>
      </c>
      <c r="C57" s="29">
        <f>C58</f>
        <v>-1828</v>
      </c>
      <c r="D57" s="29">
        <f>D58</f>
        <v>-2000</v>
      </c>
      <c r="E57" s="29">
        <f>E58</f>
        <v>-2143</v>
      </c>
      <c r="F57" s="34">
        <f t="shared" si="0"/>
        <v>-2200</v>
      </c>
      <c r="G57" s="29">
        <v>-550</v>
      </c>
      <c r="H57" s="29">
        <v>-550</v>
      </c>
      <c r="I57" s="29">
        <v>-550</v>
      </c>
      <c r="J57" s="29">
        <v>-550</v>
      </c>
      <c r="K57" s="232"/>
      <c r="L57" s="232"/>
      <c r="M57" s="232"/>
      <c r="N57" s="232"/>
      <c r="O57" s="232"/>
    </row>
    <row r="58" spans="1:15" ht="18.75" customHeight="1">
      <c r="A58" s="5" t="s">
        <v>278</v>
      </c>
      <c r="B58" s="73"/>
      <c r="C58" s="29">
        <v>-1828</v>
      </c>
      <c r="D58" s="29">
        <v>-2000</v>
      </c>
      <c r="E58" s="29">
        <v>-2143</v>
      </c>
      <c r="F58" s="34">
        <f t="shared" si="0"/>
        <v>-2200</v>
      </c>
      <c r="G58" s="29">
        <v>-550</v>
      </c>
      <c r="H58" s="29">
        <v>-550</v>
      </c>
      <c r="I58" s="29">
        <v>-550</v>
      </c>
      <c r="J58" s="29">
        <v>-550</v>
      </c>
      <c r="K58" s="176"/>
      <c r="L58" s="176"/>
      <c r="M58" s="176"/>
      <c r="N58" s="176"/>
      <c r="O58" s="176"/>
    </row>
    <row r="59" spans="1:15" s="4" customFormat="1" ht="18.75" customHeight="1">
      <c r="A59" s="7" t="s">
        <v>208</v>
      </c>
      <c r="B59" s="8">
        <v>1060</v>
      </c>
      <c r="C59" s="44">
        <f>SUM(C60:C66)</f>
        <v>0</v>
      </c>
      <c r="D59" s="44">
        <f>SUM(D60:D66)</f>
        <v>0</v>
      </c>
      <c r="E59" s="44">
        <f>SUM(E60:E66)</f>
        <v>0</v>
      </c>
      <c r="F59" s="44">
        <f t="shared" si="0"/>
        <v>0</v>
      </c>
      <c r="G59" s="44">
        <f>SUM(G60:G66)</f>
        <v>0</v>
      </c>
      <c r="H59" s="44">
        <f>SUM(H60:H66)</f>
        <v>0</v>
      </c>
      <c r="I59" s="44">
        <f>SUM(I60:I66)</f>
        <v>0</v>
      </c>
      <c r="J59" s="44">
        <f>SUM(J60:J66)</f>
        <v>0</v>
      </c>
      <c r="K59" s="232"/>
      <c r="L59" s="232"/>
      <c r="M59" s="232"/>
      <c r="N59" s="232"/>
      <c r="O59" s="232"/>
    </row>
    <row r="60" spans="1:15" ht="18.75" customHeight="1">
      <c r="A60" s="5" t="s">
        <v>209</v>
      </c>
      <c r="B60" s="6">
        <v>1061</v>
      </c>
      <c r="C60" s="29" t="s">
        <v>175</v>
      </c>
      <c r="D60" s="29" t="s">
        <v>175</v>
      </c>
      <c r="E60" s="29" t="s">
        <v>175</v>
      </c>
      <c r="F60" s="34">
        <f t="shared" si="0"/>
        <v>0</v>
      </c>
      <c r="G60" s="29" t="s">
        <v>175</v>
      </c>
      <c r="H60" s="29" t="s">
        <v>175</v>
      </c>
      <c r="I60" s="29" t="s">
        <v>175</v>
      </c>
      <c r="J60" s="29" t="s">
        <v>175</v>
      </c>
      <c r="K60" s="232"/>
      <c r="L60" s="232"/>
      <c r="M60" s="232"/>
      <c r="N60" s="232"/>
      <c r="O60" s="232"/>
    </row>
    <row r="61" spans="1:15" ht="18.75" customHeight="1">
      <c r="A61" s="5" t="s">
        <v>210</v>
      </c>
      <c r="B61" s="6">
        <v>1062</v>
      </c>
      <c r="C61" s="29" t="s">
        <v>175</v>
      </c>
      <c r="D61" s="29" t="s">
        <v>175</v>
      </c>
      <c r="E61" s="29" t="s">
        <v>175</v>
      </c>
      <c r="F61" s="34">
        <f t="shared" si="0"/>
        <v>0</v>
      </c>
      <c r="G61" s="29" t="s">
        <v>175</v>
      </c>
      <c r="H61" s="29" t="s">
        <v>175</v>
      </c>
      <c r="I61" s="29" t="s">
        <v>175</v>
      </c>
      <c r="J61" s="29" t="s">
        <v>175</v>
      </c>
      <c r="K61" s="232"/>
      <c r="L61" s="232"/>
      <c r="M61" s="232"/>
      <c r="N61" s="232"/>
      <c r="O61" s="232"/>
    </row>
    <row r="62" spans="1:15" ht="18.75" customHeight="1">
      <c r="A62" s="5" t="s">
        <v>192</v>
      </c>
      <c r="B62" s="6">
        <v>1063</v>
      </c>
      <c r="C62" s="29" t="s">
        <v>175</v>
      </c>
      <c r="D62" s="29" t="s">
        <v>175</v>
      </c>
      <c r="E62" s="29" t="s">
        <v>175</v>
      </c>
      <c r="F62" s="34">
        <f t="shared" si="0"/>
        <v>0</v>
      </c>
      <c r="G62" s="29" t="s">
        <v>175</v>
      </c>
      <c r="H62" s="29" t="s">
        <v>175</v>
      </c>
      <c r="I62" s="29" t="s">
        <v>175</v>
      </c>
      <c r="J62" s="29" t="s">
        <v>175</v>
      </c>
      <c r="K62" s="232"/>
      <c r="L62" s="232"/>
      <c r="M62" s="232"/>
      <c r="N62" s="232"/>
      <c r="O62" s="232"/>
    </row>
    <row r="63" spans="1:15" ht="18.75" customHeight="1">
      <c r="A63" s="5" t="s">
        <v>193</v>
      </c>
      <c r="B63" s="6">
        <v>1064</v>
      </c>
      <c r="C63" s="29" t="s">
        <v>175</v>
      </c>
      <c r="D63" s="29" t="s">
        <v>175</v>
      </c>
      <c r="E63" s="29" t="s">
        <v>175</v>
      </c>
      <c r="F63" s="34">
        <f t="shared" si="0"/>
        <v>0</v>
      </c>
      <c r="G63" s="29" t="s">
        <v>175</v>
      </c>
      <c r="H63" s="29" t="s">
        <v>175</v>
      </c>
      <c r="I63" s="29" t="s">
        <v>175</v>
      </c>
      <c r="J63" s="29" t="s">
        <v>175</v>
      </c>
      <c r="K63" s="232"/>
      <c r="L63" s="232"/>
      <c r="M63" s="232"/>
      <c r="N63" s="232"/>
      <c r="O63" s="232"/>
    </row>
    <row r="64" spans="1:15" ht="18.75" customHeight="1">
      <c r="A64" s="5" t="s">
        <v>211</v>
      </c>
      <c r="B64" s="6">
        <v>1065</v>
      </c>
      <c r="C64" s="29" t="s">
        <v>175</v>
      </c>
      <c r="D64" s="29" t="s">
        <v>175</v>
      </c>
      <c r="E64" s="29" t="s">
        <v>175</v>
      </c>
      <c r="F64" s="34">
        <f t="shared" si="0"/>
        <v>0</v>
      </c>
      <c r="G64" s="29" t="s">
        <v>175</v>
      </c>
      <c r="H64" s="29" t="s">
        <v>175</v>
      </c>
      <c r="I64" s="29" t="s">
        <v>175</v>
      </c>
      <c r="J64" s="29" t="s">
        <v>175</v>
      </c>
      <c r="K64" s="232"/>
      <c r="L64" s="232"/>
      <c r="M64" s="232"/>
      <c r="N64" s="232"/>
      <c r="O64" s="232"/>
    </row>
    <row r="65" spans="1:15" ht="18.75" customHeight="1">
      <c r="A65" s="5" t="s">
        <v>212</v>
      </c>
      <c r="B65" s="6">
        <v>1066</v>
      </c>
      <c r="C65" s="29" t="s">
        <v>175</v>
      </c>
      <c r="D65" s="29" t="s">
        <v>175</v>
      </c>
      <c r="E65" s="29" t="s">
        <v>175</v>
      </c>
      <c r="F65" s="34">
        <f t="shared" si="0"/>
        <v>0</v>
      </c>
      <c r="G65" s="29" t="s">
        <v>175</v>
      </c>
      <c r="H65" s="29" t="s">
        <v>175</v>
      </c>
      <c r="I65" s="29" t="s">
        <v>175</v>
      </c>
      <c r="J65" s="29" t="s">
        <v>175</v>
      </c>
      <c r="K65" s="232"/>
      <c r="L65" s="232"/>
      <c r="M65" s="232"/>
      <c r="N65" s="232"/>
      <c r="O65" s="232"/>
    </row>
    <row r="66" spans="1:15" ht="18.75" customHeight="1">
      <c r="A66" s="5" t="s">
        <v>213</v>
      </c>
      <c r="B66" s="6">
        <v>1067</v>
      </c>
      <c r="C66" s="29" t="s">
        <v>175</v>
      </c>
      <c r="D66" s="29" t="s">
        <v>175</v>
      </c>
      <c r="E66" s="29" t="s">
        <v>175</v>
      </c>
      <c r="F66" s="34">
        <f t="shared" si="0"/>
        <v>0</v>
      </c>
      <c r="G66" s="29" t="s">
        <v>175</v>
      </c>
      <c r="H66" s="29" t="s">
        <v>175</v>
      </c>
      <c r="I66" s="29" t="s">
        <v>175</v>
      </c>
      <c r="J66" s="29" t="s">
        <v>175</v>
      </c>
      <c r="K66" s="232"/>
      <c r="L66" s="232"/>
      <c r="M66" s="232"/>
      <c r="N66" s="232"/>
      <c r="O66" s="232"/>
    </row>
    <row r="67" spans="1:15" s="4" customFormat="1" ht="18.75" customHeight="1">
      <c r="A67" s="7" t="s">
        <v>214</v>
      </c>
      <c r="B67" s="8">
        <v>1070</v>
      </c>
      <c r="C67" s="44">
        <f>SUM(C68:C70)</f>
        <v>2</v>
      </c>
      <c r="D67" s="44">
        <f>SUM(D68:D70)</f>
        <v>0</v>
      </c>
      <c r="E67" s="44">
        <f>SUM(E68:E70)</f>
        <v>8</v>
      </c>
      <c r="F67" s="44">
        <f t="shared" si="0"/>
        <v>0</v>
      </c>
      <c r="G67" s="44">
        <f>SUM(G68:G70)</f>
        <v>0</v>
      </c>
      <c r="H67" s="44">
        <f>SUM(H68:H70)</f>
        <v>0</v>
      </c>
      <c r="I67" s="44">
        <f>SUM(I68:I70)</f>
        <v>0</v>
      </c>
      <c r="J67" s="44">
        <f>SUM(J68:J70)</f>
        <v>0</v>
      </c>
      <c r="K67" s="232"/>
      <c r="L67" s="232"/>
      <c r="M67" s="232"/>
      <c r="N67" s="232"/>
      <c r="O67" s="232"/>
    </row>
    <row r="68" spans="1:15" ht="18.75" customHeight="1">
      <c r="A68" s="5" t="s">
        <v>215</v>
      </c>
      <c r="B68" s="6">
        <v>1071</v>
      </c>
      <c r="C68" s="29"/>
      <c r="D68" s="29"/>
      <c r="E68" s="29"/>
      <c r="F68" s="34">
        <f t="shared" si="0"/>
        <v>0</v>
      </c>
      <c r="G68" s="29"/>
      <c r="H68" s="29"/>
      <c r="I68" s="29"/>
      <c r="J68" s="29"/>
      <c r="K68" s="232"/>
      <c r="L68" s="232"/>
      <c r="M68" s="232"/>
      <c r="N68" s="232"/>
      <c r="O68" s="232"/>
    </row>
    <row r="69" spans="1:15" ht="18.75" customHeight="1">
      <c r="A69" s="5" t="s">
        <v>216</v>
      </c>
      <c r="B69" s="6">
        <v>1072</v>
      </c>
      <c r="C69" s="29"/>
      <c r="D69" s="29"/>
      <c r="E69" s="29"/>
      <c r="F69" s="34">
        <f t="shared" si="0"/>
        <v>0</v>
      </c>
      <c r="G69" s="29"/>
      <c r="H69" s="29"/>
      <c r="I69" s="29"/>
      <c r="J69" s="29"/>
      <c r="K69" s="232"/>
      <c r="L69" s="232"/>
      <c r="M69" s="232"/>
      <c r="N69" s="232"/>
      <c r="O69" s="232"/>
    </row>
    <row r="70" spans="1:15" ht="18.75" customHeight="1">
      <c r="A70" s="5" t="s">
        <v>217</v>
      </c>
      <c r="B70" s="6">
        <v>1073</v>
      </c>
      <c r="C70" s="29">
        <v>2</v>
      </c>
      <c r="D70" s="29"/>
      <c r="E70" s="29">
        <v>8</v>
      </c>
      <c r="F70" s="34">
        <f t="shared" si="0"/>
        <v>0</v>
      </c>
      <c r="G70" s="29"/>
      <c r="H70" s="29"/>
      <c r="I70" s="29"/>
      <c r="J70" s="29"/>
      <c r="K70" s="232"/>
      <c r="L70" s="232"/>
      <c r="M70" s="232"/>
      <c r="N70" s="232"/>
      <c r="O70" s="232"/>
    </row>
    <row r="71" spans="1:15" s="4" customFormat="1" ht="18.75" customHeight="1">
      <c r="A71" s="103" t="s">
        <v>218</v>
      </c>
      <c r="B71" s="8">
        <v>1080</v>
      </c>
      <c r="C71" s="44">
        <f t="shared" ref="C71:J71" si="2">SUM(C72:C77)</f>
        <v>-4516</v>
      </c>
      <c r="D71" s="44">
        <f t="shared" si="2"/>
        <v>-1005</v>
      </c>
      <c r="E71" s="44">
        <f t="shared" si="2"/>
        <v>-8915</v>
      </c>
      <c r="F71" s="44">
        <f t="shared" si="2"/>
        <v>-2810</v>
      </c>
      <c r="G71" s="44">
        <f t="shared" si="2"/>
        <v>-665</v>
      </c>
      <c r="H71" s="44">
        <f t="shared" si="2"/>
        <v>-815</v>
      </c>
      <c r="I71" s="44">
        <f t="shared" si="2"/>
        <v>-665</v>
      </c>
      <c r="J71" s="44">
        <f t="shared" si="2"/>
        <v>-665</v>
      </c>
      <c r="K71" s="232"/>
      <c r="L71" s="232"/>
      <c r="M71" s="232"/>
      <c r="N71" s="232"/>
      <c r="O71" s="232"/>
    </row>
    <row r="72" spans="1:15" ht="18.75" customHeight="1">
      <c r="A72" s="5" t="s">
        <v>215</v>
      </c>
      <c r="B72" s="6">
        <v>1081</v>
      </c>
      <c r="C72" s="29" t="s">
        <v>175</v>
      </c>
      <c r="D72" s="29" t="s">
        <v>175</v>
      </c>
      <c r="E72" s="29">
        <v>-43</v>
      </c>
      <c r="F72" s="34">
        <f t="shared" si="0"/>
        <v>-60</v>
      </c>
      <c r="G72" s="29">
        <v>-15</v>
      </c>
      <c r="H72" s="29">
        <v>-15</v>
      </c>
      <c r="I72" s="29">
        <v>-15</v>
      </c>
      <c r="J72" s="29">
        <v>-15</v>
      </c>
      <c r="K72" s="232"/>
      <c r="L72" s="232"/>
      <c r="M72" s="232"/>
      <c r="N72" s="232"/>
      <c r="O72" s="232"/>
    </row>
    <row r="73" spans="1:15" ht="18.75" customHeight="1">
      <c r="A73" s="5" t="s">
        <v>219</v>
      </c>
      <c r="B73" s="6">
        <v>1082</v>
      </c>
      <c r="C73" s="29" t="s">
        <v>175</v>
      </c>
      <c r="D73" s="29" t="s">
        <v>175</v>
      </c>
      <c r="E73" s="29">
        <v>-3</v>
      </c>
      <c r="F73" s="34">
        <f t="shared" si="0"/>
        <v>0</v>
      </c>
      <c r="G73" s="29" t="s">
        <v>175</v>
      </c>
      <c r="H73" s="29" t="s">
        <v>175</v>
      </c>
      <c r="I73" s="29" t="s">
        <v>175</v>
      </c>
      <c r="J73" s="29" t="s">
        <v>175</v>
      </c>
      <c r="K73" s="232"/>
      <c r="L73" s="232"/>
      <c r="M73" s="232"/>
      <c r="N73" s="232"/>
      <c r="O73" s="232"/>
    </row>
    <row r="74" spans="1:15" ht="18.75" customHeight="1">
      <c r="A74" s="5" t="s">
        <v>220</v>
      </c>
      <c r="B74" s="6">
        <v>1083</v>
      </c>
      <c r="C74" s="29" t="s">
        <v>175</v>
      </c>
      <c r="D74" s="29">
        <v>-5</v>
      </c>
      <c r="E74" s="29" t="s">
        <v>175</v>
      </c>
      <c r="F74" s="34">
        <f t="shared" si="0"/>
        <v>0</v>
      </c>
      <c r="G74" s="29" t="s">
        <v>175</v>
      </c>
      <c r="H74" s="29" t="s">
        <v>175</v>
      </c>
      <c r="I74" s="29" t="s">
        <v>175</v>
      </c>
      <c r="J74" s="29" t="s">
        <v>175</v>
      </c>
      <c r="K74" s="232"/>
      <c r="L74" s="232"/>
      <c r="M74" s="232"/>
      <c r="N74" s="232"/>
      <c r="O74" s="232"/>
    </row>
    <row r="75" spans="1:15" ht="18.75" customHeight="1">
      <c r="A75" s="5" t="s">
        <v>221</v>
      </c>
      <c r="B75" s="6">
        <v>1084</v>
      </c>
      <c r="C75" s="29" t="s">
        <v>175</v>
      </c>
      <c r="D75" s="29" t="s">
        <v>175</v>
      </c>
      <c r="E75" s="29" t="s">
        <v>175</v>
      </c>
      <c r="F75" s="34">
        <f t="shared" si="0"/>
        <v>0</v>
      </c>
      <c r="G75" s="29" t="s">
        <v>175</v>
      </c>
      <c r="H75" s="29" t="s">
        <v>175</v>
      </c>
      <c r="I75" s="29" t="s">
        <v>175</v>
      </c>
      <c r="J75" s="29" t="s">
        <v>175</v>
      </c>
      <c r="K75" s="232"/>
      <c r="L75" s="232"/>
      <c r="M75" s="232"/>
      <c r="N75" s="232"/>
      <c r="O75" s="232"/>
    </row>
    <row r="76" spans="1:15" ht="18.75" customHeight="1">
      <c r="A76" s="5" t="s">
        <v>222</v>
      </c>
      <c r="B76" s="6">
        <v>1085</v>
      </c>
      <c r="C76" s="29" t="s">
        <v>175</v>
      </c>
      <c r="D76" s="29" t="s">
        <v>175</v>
      </c>
      <c r="E76" s="29" t="s">
        <v>175</v>
      </c>
      <c r="F76" s="34">
        <f t="shared" si="0"/>
        <v>0</v>
      </c>
      <c r="G76" s="29" t="s">
        <v>175</v>
      </c>
      <c r="H76" s="29" t="s">
        <v>175</v>
      </c>
      <c r="I76" s="29" t="s">
        <v>175</v>
      </c>
      <c r="J76" s="29" t="s">
        <v>175</v>
      </c>
      <c r="K76" s="232"/>
      <c r="L76" s="232"/>
      <c r="M76" s="232"/>
      <c r="N76" s="232"/>
      <c r="O76" s="232"/>
    </row>
    <row r="77" spans="1:15" ht="18.75" customHeight="1">
      <c r="A77" s="5" t="s">
        <v>223</v>
      </c>
      <c r="B77" s="6">
        <v>1086</v>
      </c>
      <c r="C77" s="29">
        <f>C78+C79+C80+C81</f>
        <v>-4516</v>
      </c>
      <c r="D77" s="29">
        <f>D78+D79+D80+D81</f>
        <v>-1000</v>
      </c>
      <c r="E77" s="29">
        <f>E78+E79+E80+E81</f>
        <v>-8869</v>
      </c>
      <c r="F77" s="34">
        <f>F79</f>
        <v>-2750</v>
      </c>
      <c r="G77" s="29">
        <f>G79</f>
        <v>-650</v>
      </c>
      <c r="H77" s="29">
        <f>H79</f>
        <v>-800</v>
      </c>
      <c r="I77" s="29">
        <f>I79</f>
        <v>-650</v>
      </c>
      <c r="J77" s="29">
        <f>J79</f>
        <v>-650</v>
      </c>
      <c r="K77" s="232"/>
      <c r="L77" s="232"/>
      <c r="M77" s="232"/>
      <c r="N77" s="232"/>
      <c r="O77" s="232"/>
    </row>
    <row r="78" spans="1:15" ht="18.75" customHeight="1">
      <c r="A78" s="177" t="s">
        <v>428</v>
      </c>
      <c r="B78" s="6"/>
      <c r="C78" s="29">
        <v>-2</v>
      </c>
      <c r="D78" s="29">
        <v>0</v>
      </c>
      <c r="E78" s="29">
        <v>0</v>
      </c>
      <c r="F78" s="34"/>
      <c r="G78" s="29"/>
      <c r="H78" s="29"/>
      <c r="I78" s="29"/>
      <c r="J78" s="29"/>
      <c r="K78" s="176"/>
      <c r="L78" s="176"/>
      <c r="M78" s="176"/>
      <c r="N78" s="176"/>
      <c r="O78" s="176"/>
    </row>
    <row r="79" spans="1:15" ht="18.75" customHeight="1">
      <c r="A79" s="177" t="s">
        <v>429</v>
      </c>
      <c r="B79" s="6"/>
      <c r="C79" s="29">
        <v>-4191</v>
      </c>
      <c r="D79" s="29">
        <v>-1000</v>
      </c>
      <c r="E79" s="29">
        <v>-8838</v>
      </c>
      <c r="F79" s="34">
        <f t="shared" ref="F79:F81" si="3">SUM(G79:J79)</f>
        <v>-2750</v>
      </c>
      <c r="G79" s="29">
        <v>-650</v>
      </c>
      <c r="H79" s="29">
        <v>-800</v>
      </c>
      <c r="I79" s="29">
        <v>-650</v>
      </c>
      <c r="J79" s="29">
        <v>-650</v>
      </c>
      <c r="K79" s="176"/>
      <c r="L79" s="176"/>
      <c r="M79" s="176"/>
      <c r="N79" s="176"/>
      <c r="O79" s="176"/>
    </row>
    <row r="80" spans="1:15" ht="18.75" customHeight="1">
      <c r="A80" s="178" t="s">
        <v>437</v>
      </c>
      <c r="B80" s="6"/>
      <c r="C80" s="29">
        <v>-321</v>
      </c>
      <c r="D80" s="29">
        <v>0</v>
      </c>
      <c r="E80" s="29">
        <v>-29</v>
      </c>
      <c r="F80" s="34">
        <f t="shared" si="3"/>
        <v>0</v>
      </c>
      <c r="G80" s="29" t="s">
        <v>175</v>
      </c>
      <c r="H80" s="29" t="s">
        <v>175</v>
      </c>
      <c r="I80" s="29" t="s">
        <v>175</v>
      </c>
      <c r="J80" s="29" t="s">
        <v>175</v>
      </c>
      <c r="K80" s="176"/>
      <c r="L80" s="176"/>
      <c r="M80" s="176"/>
      <c r="N80" s="176"/>
      <c r="O80" s="176"/>
    </row>
    <row r="81" spans="1:15" ht="18.75" customHeight="1">
      <c r="A81" s="178" t="s">
        <v>430</v>
      </c>
      <c r="B81" s="6"/>
      <c r="C81" s="29">
        <v>-2</v>
      </c>
      <c r="D81" s="29">
        <v>0</v>
      </c>
      <c r="E81" s="29">
        <v>-2</v>
      </c>
      <c r="F81" s="34">
        <f t="shared" si="3"/>
        <v>0</v>
      </c>
      <c r="G81" s="29" t="s">
        <v>175</v>
      </c>
      <c r="H81" s="29" t="s">
        <v>175</v>
      </c>
      <c r="I81" s="29" t="s">
        <v>175</v>
      </c>
      <c r="J81" s="29" t="s">
        <v>175</v>
      </c>
      <c r="K81" s="176"/>
      <c r="L81" s="176"/>
      <c r="M81" s="176"/>
      <c r="N81" s="176"/>
      <c r="O81" s="176"/>
    </row>
    <row r="82" spans="1:15" s="4" customFormat="1" ht="18.75" customHeight="1">
      <c r="A82" s="7" t="s">
        <v>224</v>
      </c>
      <c r="B82" s="8">
        <v>1100</v>
      </c>
      <c r="C82" s="42">
        <f>SUM(C34,C35,C59,C67,C71)</f>
        <v>822</v>
      </c>
      <c r="D82" s="42">
        <f t="shared" ref="D82:J82" si="4">SUM(D34,D35,D59,D67,D71)</f>
        <v>377</v>
      </c>
      <c r="E82" s="42">
        <f t="shared" si="4"/>
        <v>419</v>
      </c>
      <c r="F82" s="42">
        <f t="shared" si="4"/>
        <v>338</v>
      </c>
      <c r="G82" s="42">
        <f t="shared" si="4"/>
        <v>92.75</v>
      </c>
      <c r="H82" s="42">
        <f t="shared" si="4"/>
        <v>50.5</v>
      </c>
      <c r="I82" s="42">
        <f t="shared" si="4"/>
        <v>98.25</v>
      </c>
      <c r="J82" s="42">
        <f t="shared" si="4"/>
        <v>96.5</v>
      </c>
      <c r="K82" s="232"/>
      <c r="L82" s="232"/>
      <c r="M82" s="232"/>
      <c r="N82" s="232"/>
      <c r="O82" s="232"/>
    </row>
    <row r="83" spans="1:15" s="4" customFormat="1" ht="18.75" customHeight="1">
      <c r="A83" s="7" t="s">
        <v>225</v>
      </c>
      <c r="B83" s="8">
        <v>1110</v>
      </c>
      <c r="C83" s="41"/>
      <c r="D83" s="41"/>
      <c r="E83" s="41"/>
      <c r="F83" s="44">
        <f t="shared" ref="F83:F92" si="5">SUM(G83:J83)</f>
        <v>0</v>
      </c>
      <c r="G83" s="41"/>
      <c r="H83" s="41"/>
      <c r="I83" s="41"/>
      <c r="J83" s="41"/>
      <c r="K83" s="232"/>
      <c r="L83" s="232"/>
      <c r="M83" s="232"/>
      <c r="N83" s="232"/>
      <c r="O83" s="232"/>
    </row>
    <row r="84" spans="1:15" s="4" customFormat="1" ht="18.75" customHeight="1">
      <c r="A84" s="7" t="s">
        <v>226</v>
      </c>
      <c r="B84" s="8">
        <v>1120</v>
      </c>
      <c r="C84" s="41" t="s">
        <v>175</v>
      </c>
      <c r="D84" s="41" t="s">
        <v>175</v>
      </c>
      <c r="E84" s="41" t="s">
        <v>175</v>
      </c>
      <c r="F84" s="44">
        <f t="shared" si="5"/>
        <v>0</v>
      </c>
      <c r="G84" s="41" t="s">
        <v>175</v>
      </c>
      <c r="H84" s="41" t="s">
        <v>175</v>
      </c>
      <c r="I84" s="41" t="s">
        <v>175</v>
      </c>
      <c r="J84" s="41" t="s">
        <v>175</v>
      </c>
      <c r="K84" s="232"/>
      <c r="L84" s="232"/>
      <c r="M84" s="232"/>
      <c r="N84" s="232"/>
      <c r="O84" s="232"/>
    </row>
    <row r="85" spans="1:15" s="4" customFormat="1" ht="18.75" customHeight="1">
      <c r="A85" s="7" t="s">
        <v>227</v>
      </c>
      <c r="B85" s="8">
        <v>1130</v>
      </c>
      <c r="C85" s="41">
        <v>39</v>
      </c>
      <c r="D85" s="41"/>
      <c r="E85" s="41">
        <v>90</v>
      </c>
      <c r="F85" s="44">
        <f t="shared" si="5"/>
        <v>100</v>
      </c>
      <c r="G85" s="41"/>
      <c r="H85" s="53">
        <v>50</v>
      </c>
      <c r="I85" s="53">
        <v>25</v>
      </c>
      <c r="J85" s="53">
        <v>25</v>
      </c>
      <c r="K85" s="232"/>
      <c r="L85" s="232"/>
      <c r="M85" s="232"/>
      <c r="N85" s="232"/>
      <c r="O85" s="232"/>
    </row>
    <row r="86" spans="1:15" s="4" customFormat="1" ht="18.75" customHeight="1">
      <c r="A86" s="7" t="s">
        <v>228</v>
      </c>
      <c r="B86" s="8">
        <v>1140</v>
      </c>
      <c r="C86" s="41" t="s">
        <v>175</v>
      </c>
      <c r="D86" s="41" t="s">
        <v>175</v>
      </c>
      <c r="E86" s="41" t="s">
        <v>175</v>
      </c>
      <c r="F86" s="44">
        <f t="shared" si="5"/>
        <v>0</v>
      </c>
      <c r="G86" s="41" t="s">
        <v>175</v>
      </c>
      <c r="H86" s="41" t="s">
        <v>175</v>
      </c>
      <c r="I86" s="41" t="s">
        <v>175</v>
      </c>
      <c r="J86" s="41" t="s">
        <v>175</v>
      </c>
      <c r="K86" s="232"/>
      <c r="L86" s="232"/>
      <c r="M86" s="232"/>
      <c r="N86" s="232"/>
      <c r="O86" s="232"/>
    </row>
    <row r="87" spans="1:15" s="4" customFormat="1" ht="18.75" customHeight="1">
      <c r="A87" s="7" t="s">
        <v>229</v>
      </c>
      <c r="B87" s="8">
        <v>1150</v>
      </c>
      <c r="C87" s="44">
        <f>SUM(C88:C89)</f>
        <v>0</v>
      </c>
      <c r="D87" s="44">
        <f t="shared" ref="D87:J87" si="6">SUM(D88:D89)</f>
        <v>0</v>
      </c>
      <c r="E87" s="44">
        <f t="shared" si="6"/>
        <v>0</v>
      </c>
      <c r="F87" s="44">
        <f t="shared" si="5"/>
        <v>0</v>
      </c>
      <c r="G87" s="44">
        <f t="shared" si="6"/>
        <v>0</v>
      </c>
      <c r="H87" s="44">
        <f t="shared" si="6"/>
        <v>0</v>
      </c>
      <c r="I87" s="44">
        <f t="shared" si="6"/>
        <v>0</v>
      </c>
      <c r="J87" s="44">
        <f t="shared" si="6"/>
        <v>0</v>
      </c>
      <c r="K87" s="232"/>
      <c r="L87" s="232"/>
      <c r="M87" s="232"/>
      <c r="N87" s="232"/>
      <c r="O87" s="232"/>
    </row>
    <row r="88" spans="1:15" ht="18.75" customHeight="1">
      <c r="A88" s="5" t="s">
        <v>215</v>
      </c>
      <c r="B88" s="6">
        <v>1151</v>
      </c>
      <c r="C88" s="29"/>
      <c r="D88" s="29"/>
      <c r="E88" s="29"/>
      <c r="F88" s="34">
        <f t="shared" si="5"/>
        <v>0</v>
      </c>
      <c r="G88" s="29"/>
      <c r="H88" s="29"/>
      <c r="I88" s="29"/>
      <c r="J88" s="29"/>
      <c r="K88" s="232"/>
      <c r="L88" s="232"/>
      <c r="M88" s="232"/>
      <c r="N88" s="232"/>
      <c r="O88" s="232"/>
    </row>
    <row r="89" spans="1:15" ht="18.75" customHeight="1">
      <c r="A89" s="5" t="s">
        <v>230</v>
      </c>
      <c r="B89" s="6">
        <v>1152</v>
      </c>
      <c r="C89" s="29"/>
      <c r="D89" s="29"/>
      <c r="E89" s="29"/>
      <c r="F89" s="34">
        <f t="shared" si="5"/>
        <v>0</v>
      </c>
      <c r="G89" s="29"/>
      <c r="H89" s="29"/>
      <c r="I89" s="29"/>
      <c r="J89" s="29"/>
      <c r="K89" s="232"/>
      <c r="L89" s="232"/>
      <c r="M89" s="232"/>
      <c r="N89" s="232"/>
      <c r="O89" s="232"/>
    </row>
    <row r="90" spans="1:15" s="4" customFormat="1" ht="18.75" customHeight="1">
      <c r="A90" s="7" t="s">
        <v>231</v>
      </c>
      <c r="B90" s="8">
        <v>1160</v>
      </c>
      <c r="C90" s="44">
        <f>SUM(C91:C92)</f>
        <v>0</v>
      </c>
      <c r="D90" s="44">
        <f t="shared" ref="D90:J90" si="7">SUM(D91:D92)</f>
        <v>0</v>
      </c>
      <c r="E90" s="44">
        <f t="shared" si="7"/>
        <v>0</v>
      </c>
      <c r="F90" s="44">
        <f t="shared" si="5"/>
        <v>0</v>
      </c>
      <c r="G90" s="44">
        <f t="shared" si="7"/>
        <v>0</v>
      </c>
      <c r="H90" s="44">
        <f t="shared" si="7"/>
        <v>0</v>
      </c>
      <c r="I90" s="44">
        <f t="shared" si="7"/>
        <v>0</v>
      </c>
      <c r="J90" s="44">
        <f t="shared" si="7"/>
        <v>0</v>
      </c>
      <c r="K90" s="232"/>
      <c r="L90" s="232"/>
      <c r="M90" s="232"/>
      <c r="N90" s="232"/>
      <c r="O90" s="232"/>
    </row>
    <row r="91" spans="1:15" ht="18.75" customHeight="1">
      <c r="A91" s="5" t="s">
        <v>215</v>
      </c>
      <c r="B91" s="6">
        <v>1161</v>
      </c>
      <c r="C91" s="29" t="s">
        <v>175</v>
      </c>
      <c r="D91" s="29" t="s">
        <v>175</v>
      </c>
      <c r="E91" s="29" t="s">
        <v>175</v>
      </c>
      <c r="F91" s="34">
        <f t="shared" si="5"/>
        <v>0</v>
      </c>
      <c r="G91" s="29" t="s">
        <v>175</v>
      </c>
      <c r="H91" s="29" t="s">
        <v>175</v>
      </c>
      <c r="I91" s="29" t="s">
        <v>175</v>
      </c>
      <c r="J91" s="29" t="s">
        <v>175</v>
      </c>
      <c r="K91" s="232"/>
      <c r="L91" s="232"/>
      <c r="M91" s="232"/>
      <c r="N91" s="232"/>
      <c r="O91" s="232"/>
    </row>
    <row r="92" spans="1:15" ht="18.75" customHeight="1">
      <c r="A92" s="5" t="s">
        <v>232</v>
      </c>
      <c r="B92" s="6">
        <v>1162</v>
      </c>
      <c r="C92" s="29" t="s">
        <v>175</v>
      </c>
      <c r="D92" s="29" t="s">
        <v>175</v>
      </c>
      <c r="E92" s="29" t="s">
        <v>175</v>
      </c>
      <c r="F92" s="34">
        <f t="shared" si="5"/>
        <v>0</v>
      </c>
      <c r="G92" s="29" t="s">
        <v>175</v>
      </c>
      <c r="H92" s="29" t="s">
        <v>175</v>
      </c>
      <c r="I92" s="29" t="s">
        <v>175</v>
      </c>
      <c r="J92" s="29" t="s">
        <v>175</v>
      </c>
      <c r="K92" s="232"/>
      <c r="L92" s="232"/>
      <c r="M92" s="232"/>
      <c r="N92" s="232"/>
      <c r="O92" s="232"/>
    </row>
    <row r="93" spans="1:15" ht="18.75" customHeight="1">
      <c r="A93" s="7" t="s">
        <v>233</v>
      </c>
      <c r="B93" s="8">
        <v>1170</v>
      </c>
      <c r="C93" s="42">
        <f>SUM(C82,C83,C84,C85,C86,C87,C90)</f>
        <v>861</v>
      </c>
      <c r="D93" s="42">
        <f t="shared" ref="D93:J93" si="8">SUM(D82,D83,D84,D85,D86,D87,D90)</f>
        <v>377</v>
      </c>
      <c r="E93" s="42">
        <f t="shared" si="8"/>
        <v>509</v>
      </c>
      <c r="F93" s="42">
        <f t="shared" si="8"/>
        <v>438</v>
      </c>
      <c r="G93" s="42">
        <f t="shared" si="8"/>
        <v>92.75</v>
      </c>
      <c r="H93" s="42">
        <f t="shared" si="8"/>
        <v>100.5</v>
      </c>
      <c r="I93" s="42">
        <f t="shared" si="8"/>
        <v>123.25</v>
      </c>
      <c r="J93" s="42">
        <f t="shared" si="8"/>
        <v>121.5</v>
      </c>
      <c r="K93" s="232"/>
      <c r="L93" s="232"/>
      <c r="M93" s="232"/>
      <c r="N93" s="232"/>
      <c r="O93" s="232"/>
    </row>
    <row r="94" spans="1:15" ht="18.75" customHeight="1">
      <c r="A94" s="5" t="s">
        <v>234</v>
      </c>
      <c r="B94" s="145">
        <v>1180</v>
      </c>
      <c r="C94" s="29">
        <v>-155</v>
      </c>
      <c r="D94" s="29">
        <v>-68</v>
      </c>
      <c r="E94" s="45">
        <v>-92</v>
      </c>
      <c r="F94" s="34">
        <f>SUM(G94:J94)</f>
        <v>-78.84</v>
      </c>
      <c r="G94" s="29">
        <v>0</v>
      </c>
      <c r="H94" s="29">
        <v>0</v>
      </c>
      <c r="I94" s="29">
        <v>0</v>
      </c>
      <c r="J94" s="45">
        <f>F93/100*-18</f>
        <v>-78.84</v>
      </c>
      <c r="K94" s="232"/>
      <c r="L94" s="232"/>
      <c r="M94" s="232"/>
      <c r="N94" s="232"/>
      <c r="O94" s="232"/>
    </row>
    <row r="95" spans="1:15" ht="18.75" customHeight="1">
      <c r="A95" s="5" t="s">
        <v>235</v>
      </c>
      <c r="B95" s="145">
        <v>1181</v>
      </c>
      <c r="C95" s="29"/>
      <c r="D95" s="29"/>
      <c r="E95" s="29"/>
      <c r="F95" s="34">
        <f>SUM(G95:J95)</f>
        <v>0</v>
      </c>
      <c r="G95" s="29"/>
      <c r="H95" s="29"/>
      <c r="I95" s="29"/>
      <c r="J95" s="29"/>
      <c r="K95" s="232"/>
      <c r="L95" s="232"/>
      <c r="M95" s="232"/>
      <c r="N95" s="232"/>
      <c r="O95" s="232"/>
    </row>
    <row r="96" spans="1:15" ht="18.75" customHeight="1">
      <c r="A96" s="5" t="s">
        <v>236</v>
      </c>
      <c r="B96" s="6">
        <v>1190</v>
      </c>
      <c r="C96" s="29"/>
      <c r="D96" s="29"/>
      <c r="E96" s="29"/>
      <c r="F96" s="34">
        <f>SUM(G96:J96)</f>
        <v>0</v>
      </c>
      <c r="G96" s="29"/>
      <c r="H96" s="29"/>
      <c r="I96" s="29"/>
      <c r="J96" s="29"/>
      <c r="K96" s="232"/>
      <c r="L96" s="232"/>
      <c r="M96" s="232"/>
      <c r="N96" s="232"/>
      <c r="O96" s="232"/>
    </row>
    <row r="97" spans="1:15" ht="18.75" customHeight="1">
      <c r="A97" s="5" t="s">
        <v>237</v>
      </c>
      <c r="B97" s="150">
        <v>1191</v>
      </c>
      <c r="C97" s="29" t="s">
        <v>175</v>
      </c>
      <c r="D97" s="29" t="s">
        <v>175</v>
      </c>
      <c r="E97" s="29" t="s">
        <v>175</v>
      </c>
      <c r="F97" s="34">
        <f>SUM(G97:J97)</f>
        <v>0</v>
      </c>
      <c r="G97" s="29" t="s">
        <v>175</v>
      </c>
      <c r="H97" s="29" t="s">
        <v>175</v>
      </c>
      <c r="I97" s="29" t="s">
        <v>175</v>
      </c>
      <c r="J97" s="29" t="s">
        <v>175</v>
      </c>
      <c r="K97" s="232"/>
      <c r="L97" s="232"/>
      <c r="M97" s="232"/>
      <c r="N97" s="232"/>
      <c r="O97" s="232"/>
    </row>
    <row r="98" spans="1:15" ht="18.75" customHeight="1">
      <c r="A98" s="7" t="s">
        <v>238</v>
      </c>
      <c r="B98" s="8">
        <v>1200</v>
      </c>
      <c r="C98" s="42">
        <f>SUM(C93,C94,C95,C96,C97)</f>
        <v>706</v>
      </c>
      <c r="D98" s="42">
        <f t="shared" ref="D98:J98" si="9">SUM(D93,D94,D95,D96,D97)</f>
        <v>309</v>
      </c>
      <c r="E98" s="42">
        <f t="shared" si="9"/>
        <v>417</v>
      </c>
      <c r="F98" s="42">
        <f t="shared" si="9"/>
        <v>359.15999999999997</v>
      </c>
      <c r="G98" s="42">
        <f t="shared" si="9"/>
        <v>92.75</v>
      </c>
      <c r="H98" s="42">
        <f t="shared" si="9"/>
        <v>100.5</v>
      </c>
      <c r="I98" s="42">
        <f t="shared" si="9"/>
        <v>123.25</v>
      </c>
      <c r="J98" s="42">
        <f t="shared" si="9"/>
        <v>42.66</v>
      </c>
      <c r="K98" s="232"/>
      <c r="L98" s="232"/>
      <c r="M98" s="232"/>
      <c r="N98" s="232"/>
      <c r="O98" s="232"/>
    </row>
    <row r="99" spans="1:15" ht="18.75" customHeight="1">
      <c r="A99" s="5" t="s">
        <v>239</v>
      </c>
      <c r="B99" s="150">
        <v>1201</v>
      </c>
      <c r="C99" s="183">
        <f t="shared" ref="C99:J99" si="10">IF(C98&gt;0,C98,0)</f>
        <v>706</v>
      </c>
      <c r="D99" s="183">
        <f t="shared" si="10"/>
        <v>309</v>
      </c>
      <c r="E99" s="183">
        <f t="shared" si="10"/>
        <v>417</v>
      </c>
      <c r="F99" s="183">
        <f t="shared" si="10"/>
        <v>359.15999999999997</v>
      </c>
      <c r="G99" s="183">
        <f t="shared" si="10"/>
        <v>92.75</v>
      </c>
      <c r="H99" s="213">
        <f t="shared" si="10"/>
        <v>100.5</v>
      </c>
      <c r="I99" s="213">
        <f t="shared" si="10"/>
        <v>123.25</v>
      </c>
      <c r="J99" s="213">
        <f t="shared" si="10"/>
        <v>42.66</v>
      </c>
      <c r="K99" s="232"/>
      <c r="L99" s="232"/>
      <c r="M99" s="232"/>
      <c r="N99" s="232"/>
      <c r="O99" s="232"/>
    </row>
    <row r="100" spans="1:15" ht="18.75" customHeight="1">
      <c r="A100" s="5" t="s">
        <v>240</v>
      </c>
      <c r="B100" s="150">
        <v>1202</v>
      </c>
      <c r="C100" s="92">
        <f t="shared" ref="C100:J100" si="11">IF(C98&lt;0,C98,0)</f>
        <v>0</v>
      </c>
      <c r="D100" s="92">
        <f t="shared" si="11"/>
        <v>0</v>
      </c>
      <c r="E100" s="92">
        <f t="shared" si="11"/>
        <v>0</v>
      </c>
      <c r="F100" s="92">
        <f t="shared" si="11"/>
        <v>0</v>
      </c>
      <c r="G100" s="92">
        <f t="shared" si="11"/>
        <v>0</v>
      </c>
      <c r="H100" s="92">
        <f t="shared" si="11"/>
        <v>0</v>
      </c>
      <c r="I100" s="92">
        <f t="shared" si="11"/>
        <v>0</v>
      </c>
      <c r="J100" s="92">
        <f t="shared" si="11"/>
        <v>0</v>
      </c>
      <c r="K100" s="232"/>
      <c r="L100" s="232"/>
      <c r="M100" s="232"/>
      <c r="N100" s="232"/>
      <c r="O100" s="232"/>
    </row>
    <row r="101" spans="1:15" ht="18.75" customHeight="1">
      <c r="A101" s="7" t="s">
        <v>241</v>
      </c>
      <c r="B101" s="6">
        <v>1210</v>
      </c>
      <c r="C101" s="42">
        <f>SUM(C23,C67,C83,C85,C87,C95,C96)</f>
        <v>10816</v>
      </c>
      <c r="D101" s="42">
        <f t="shared" ref="D101:J101" si="12">SUM(D23,D67,D83,D85,D87,D95,D96)</f>
        <v>8050</v>
      </c>
      <c r="E101" s="42">
        <f t="shared" si="12"/>
        <v>15546</v>
      </c>
      <c r="F101" s="42">
        <f t="shared" si="12"/>
        <v>12315</v>
      </c>
      <c r="G101" s="42">
        <f t="shared" si="12"/>
        <v>2900</v>
      </c>
      <c r="H101" s="42">
        <f t="shared" si="12"/>
        <v>3385</v>
      </c>
      <c r="I101" s="42">
        <f t="shared" si="12"/>
        <v>3005</v>
      </c>
      <c r="J101" s="42">
        <f t="shared" si="12"/>
        <v>3025</v>
      </c>
      <c r="K101" s="232"/>
      <c r="L101" s="232"/>
      <c r="M101" s="232"/>
      <c r="N101" s="232"/>
      <c r="O101" s="232"/>
    </row>
    <row r="102" spans="1:15" ht="18.75" customHeight="1">
      <c r="A102" s="7" t="s">
        <v>242</v>
      </c>
      <c r="B102" s="6">
        <v>1220</v>
      </c>
      <c r="C102" s="42">
        <f>SUM(C24,C35,C59,C71,C84,C86,C90,C94,C97)</f>
        <v>-10110</v>
      </c>
      <c r="D102" s="42">
        <f t="shared" ref="D102:J102" si="13">SUM(D24,D35,D59,D71,D84,D86,D90,D94,D97)</f>
        <v>-7741</v>
      </c>
      <c r="E102" s="42">
        <f t="shared" si="13"/>
        <v>-15129</v>
      </c>
      <c r="F102" s="42">
        <f t="shared" si="13"/>
        <v>-11955.84</v>
      </c>
      <c r="G102" s="42">
        <f t="shared" si="13"/>
        <v>-2807.25</v>
      </c>
      <c r="H102" s="42">
        <f t="shared" si="13"/>
        <v>-3284.5</v>
      </c>
      <c r="I102" s="42">
        <f t="shared" si="13"/>
        <v>-2881.75</v>
      </c>
      <c r="J102" s="42">
        <f t="shared" si="13"/>
        <v>-2982.34</v>
      </c>
      <c r="K102" s="232"/>
      <c r="L102" s="232"/>
      <c r="M102" s="232"/>
      <c r="N102" s="232"/>
      <c r="O102" s="232"/>
    </row>
    <row r="103" spans="1:15" ht="18.75" customHeight="1">
      <c r="A103" s="5" t="s">
        <v>243</v>
      </c>
      <c r="B103" s="6">
        <v>1230</v>
      </c>
      <c r="C103" s="29"/>
      <c r="D103" s="29"/>
      <c r="E103" s="29"/>
      <c r="F103" s="34">
        <f>SUM(G103:J103)</f>
        <v>0</v>
      </c>
      <c r="G103" s="29"/>
      <c r="H103" s="29"/>
      <c r="I103" s="29"/>
      <c r="J103" s="29"/>
      <c r="K103" s="232"/>
      <c r="L103" s="232"/>
      <c r="M103" s="232"/>
      <c r="N103" s="232"/>
      <c r="O103" s="232"/>
    </row>
    <row r="104" spans="1:15" ht="38.25" customHeight="1">
      <c r="A104" s="129" t="s">
        <v>244</v>
      </c>
      <c r="B104" s="8">
        <v>1300</v>
      </c>
      <c r="C104" s="42">
        <f t="shared" ref="C104:J104" si="14">C82+C111</f>
        <v>871</v>
      </c>
      <c r="D104" s="42">
        <f t="shared" si="14"/>
        <v>427</v>
      </c>
      <c r="E104" s="42">
        <f t="shared" si="14"/>
        <v>469</v>
      </c>
      <c r="F104" s="42">
        <f t="shared" si="14"/>
        <v>390</v>
      </c>
      <c r="G104" s="42">
        <f t="shared" si="14"/>
        <v>105.75</v>
      </c>
      <c r="H104" s="42">
        <f t="shared" si="14"/>
        <v>63.5</v>
      </c>
      <c r="I104" s="42">
        <f t="shared" si="14"/>
        <v>111.25</v>
      </c>
      <c r="J104" s="42">
        <f t="shared" si="14"/>
        <v>109.5</v>
      </c>
      <c r="K104" s="283"/>
      <c r="L104" s="284"/>
      <c r="M104" s="284"/>
      <c r="N104" s="284"/>
      <c r="O104" s="285"/>
    </row>
    <row r="105" spans="1:15" ht="18.75" customHeight="1">
      <c r="A105" s="280" t="s">
        <v>245</v>
      </c>
      <c r="B105" s="281"/>
      <c r="C105" s="281"/>
      <c r="D105" s="281"/>
      <c r="E105" s="281"/>
      <c r="F105" s="281"/>
      <c r="G105" s="281"/>
      <c r="H105" s="281"/>
      <c r="I105" s="281"/>
      <c r="J105" s="281"/>
      <c r="K105" s="281"/>
      <c r="L105" s="281"/>
      <c r="M105" s="281"/>
      <c r="N105" s="281"/>
      <c r="O105" s="282"/>
    </row>
    <row r="106" spans="1:15" ht="18.75" customHeight="1">
      <c r="A106" s="5" t="s">
        <v>246</v>
      </c>
      <c r="B106" s="6">
        <v>1400</v>
      </c>
      <c r="C106" s="29">
        <v>71</v>
      </c>
      <c r="D106" s="29">
        <v>85</v>
      </c>
      <c r="E106" s="29">
        <v>54</v>
      </c>
      <c r="F106" s="34">
        <f t="shared" ref="F106:F113" si="15">SUM(G106:J106)</f>
        <v>64</v>
      </c>
      <c r="G106" s="29">
        <f>G107+G108</f>
        <v>16</v>
      </c>
      <c r="H106" s="29">
        <f t="shared" ref="H106:J106" si="16">H107+H108</f>
        <v>16</v>
      </c>
      <c r="I106" s="29">
        <f t="shared" si="16"/>
        <v>16</v>
      </c>
      <c r="J106" s="29">
        <f t="shared" si="16"/>
        <v>16</v>
      </c>
      <c r="K106" s="232"/>
      <c r="L106" s="232"/>
      <c r="M106" s="232"/>
      <c r="N106" s="232"/>
      <c r="O106" s="232"/>
    </row>
    <row r="107" spans="1:15" ht="18.75" customHeight="1">
      <c r="A107" s="5" t="s">
        <v>247</v>
      </c>
      <c r="B107" s="69">
        <v>1401</v>
      </c>
      <c r="C107" s="29">
        <v>11</v>
      </c>
      <c r="D107" s="29">
        <v>5</v>
      </c>
      <c r="E107" s="29">
        <v>7</v>
      </c>
      <c r="F107" s="34">
        <f t="shared" si="15"/>
        <v>4</v>
      </c>
      <c r="G107" s="29">
        <v>1</v>
      </c>
      <c r="H107" s="29">
        <v>1</v>
      </c>
      <c r="I107" s="29">
        <v>1</v>
      </c>
      <c r="J107" s="29">
        <v>1</v>
      </c>
      <c r="K107" s="232"/>
      <c r="L107" s="232"/>
      <c r="M107" s="232"/>
      <c r="N107" s="232"/>
      <c r="O107" s="232"/>
    </row>
    <row r="108" spans="1:15" ht="18.75" customHeight="1">
      <c r="A108" s="5" t="s">
        <v>248</v>
      </c>
      <c r="B108" s="69">
        <v>1402</v>
      </c>
      <c r="C108" s="29">
        <v>60</v>
      </c>
      <c r="D108" s="29">
        <v>80</v>
      </c>
      <c r="E108" s="29">
        <v>47</v>
      </c>
      <c r="F108" s="34">
        <f t="shared" si="15"/>
        <v>60</v>
      </c>
      <c r="G108" s="29">
        <v>15</v>
      </c>
      <c r="H108" s="29">
        <v>15</v>
      </c>
      <c r="I108" s="29">
        <v>15</v>
      </c>
      <c r="J108" s="29">
        <v>15</v>
      </c>
      <c r="K108" s="232"/>
      <c r="L108" s="232"/>
      <c r="M108" s="232"/>
      <c r="N108" s="232"/>
      <c r="O108" s="232"/>
    </row>
    <row r="109" spans="1:15" ht="18.75" customHeight="1">
      <c r="A109" s="5" t="s">
        <v>123</v>
      </c>
      <c r="B109" s="70">
        <v>1410</v>
      </c>
      <c r="C109" s="29">
        <v>2445</v>
      </c>
      <c r="D109" s="29">
        <v>3260</v>
      </c>
      <c r="E109" s="29">
        <v>2800</v>
      </c>
      <c r="F109" s="34">
        <f t="shared" si="15"/>
        <v>4980</v>
      </c>
      <c r="G109" s="186">
        <f>-1*G43</f>
        <v>1141.25</v>
      </c>
      <c r="H109" s="212">
        <f t="shared" ref="H109:J109" si="17">-1*H43</f>
        <v>1398</v>
      </c>
      <c r="I109" s="212">
        <f t="shared" si="17"/>
        <v>1229</v>
      </c>
      <c r="J109" s="212">
        <f t="shared" si="17"/>
        <v>1211.75</v>
      </c>
      <c r="K109" s="232"/>
      <c r="L109" s="232"/>
      <c r="M109" s="232"/>
      <c r="N109" s="232"/>
      <c r="O109" s="232"/>
    </row>
    <row r="110" spans="1:15" ht="18.75" customHeight="1">
      <c r="A110" s="5" t="s">
        <v>178</v>
      </c>
      <c r="B110" s="70">
        <v>1420</v>
      </c>
      <c r="C110" s="29">
        <v>537</v>
      </c>
      <c r="D110" s="29">
        <v>718</v>
      </c>
      <c r="E110" s="29">
        <v>616</v>
      </c>
      <c r="F110" s="34">
        <f t="shared" si="15"/>
        <v>1096</v>
      </c>
      <c r="G110" s="29">
        <f>-1*G44</f>
        <v>251</v>
      </c>
      <c r="H110" s="45">
        <f t="shared" ref="H110:J110" si="18">-1*H44</f>
        <v>308</v>
      </c>
      <c r="I110" s="45">
        <f t="shared" si="18"/>
        <v>270</v>
      </c>
      <c r="J110" s="45">
        <f t="shared" si="18"/>
        <v>267</v>
      </c>
      <c r="K110" s="232"/>
      <c r="L110" s="232"/>
      <c r="M110" s="232"/>
      <c r="N110" s="232"/>
      <c r="O110" s="232"/>
    </row>
    <row r="111" spans="1:15" ht="18.75" customHeight="1">
      <c r="A111" s="5" t="s">
        <v>249</v>
      </c>
      <c r="B111" s="70">
        <v>1430</v>
      </c>
      <c r="C111" s="29">
        <v>49</v>
      </c>
      <c r="D111" s="29">
        <v>50</v>
      </c>
      <c r="E111" s="29">
        <v>50</v>
      </c>
      <c r="F111" s="34">
        <f t="shared" si="15"/>
        <v>52</v>
      </c>
      <c r="G111" s="29">
        <f>-1*G45</f>
        <v>13</v>
      </c>
      <c r="H111" s="45">
        <f t="shared" ref="H111:J111" si="19">-1*H45</f>
        <v>13</v>
      </c>
      <c r="I111" s="45">
        <f t="shared" si="19"/>
        <v>13</v>
      </c>
      <c r="J111" s="45">
        <f t="shared" si="19"/>
        <v>13</v>
      </c>
      <c r="K111" s="232"/>
      <c r="L111" s="232"/>
      <c r="M111" s="232"/>
      <c r="N111" s="232"/>
      <c r="O111" s="232"/>
    </row>
    <row r="112" spans="1:15" ht="18.75" customHeight="1">
      <c r="A112" s="5" t="s">
        <v>250</v>
      </c>
      <c r="B112" s="70">
        <v>1440</v>
      </c>
      <c r="C112" s="29">
        <v>6853</v>
      </c>
      <c r="D112" s="29">
        <v>3560</v>
      </c>
      <c r="E112" s="29">
        <v>11517</v>
      </c>
      <c r="F112" s="34">
        <f t="shared" si="15"/>
        <v>5685</v>
      </c>
      <c r="G112" s="182">
        <f>-1*G102-G106-G109-G110-G111</f>
        <v>1386</v>
      </c>
      <c r="H112" s="214">
        <f t="shared" ref="H112:I112" si="20">-1*H102-H106-H109-H110-H111</f>
        <v>1549.5</v>
      </c>
      <c r="I112" s="214">
        <f t="shared" si="20"/>
        <v>1353.75</v>
      </c>
      <c r="J112" s="214">
        <f>-1*J102-J106-J109-J110-J111+J94</f>
        <v>1395.7500000000002</v>
      </c>
      <c r="K112" s="232"/>
      <c r="L112" s="232"/>
      <c r="M112" s="232"/>
      <c r="N112" s="232"/>
      <c r="O112" s="232"/>
    </row>
    <row r="113" spans="1:15" ht="18.75" customHeight="1">
      <c r="A113" s="7" t="s">
        <v>164</v>
      </c>
      <c r="B113" s="71">
        <v>1450</v>
      </c>
      <c r="C113" s="42">
        <f>SUM(C106,C109:C112)</f>
        <v>9955</v>
      </c>
      <c r="D113" s="42">
        <f>SUM(D106,D109:D112)</f>
        <v>7673</v>
      </c>
      <c r="E113" s="42">
        <f>SUM(E106,E109:E112)</f>
        <v>15037</v>
      </c>
      <c r="F113" s="188">
        <f t="shared" si="15"/>
        <v>11877</v>
      </c>
      <c r="G113" s="187">
        <f>SUM(G106,G109:G112)</f>
        <v>2807.25</v>
      </c>
      <c r="H113" s="187">
        <f>SUM(H106,H109:H112)</f>
        <v>3284.5</v>
      </c>
      <c r="I113" s="187">
        <f>SUM(I106,I109:I112)</f>
        <v>2881.75</v>
      </c>
      <c r="J113" s="187">
        <f>SUM(J106,J109:J112)</f>
        <v>2903.5</v>
      </c>
      <c r="K113" s="232"/>
      <c r="L113" s="232"/>
      <c r="M113" s="232"/>
      <c r="N113" s="232"/>
      <c r="O113" s="232"/>
    </row>
    <row r="114" spans="1:15" s="4" customFormat="1" ht="57" customHeight="1">
      <c r="A114" s="102"/>
      <c r="B114" s="102"/>
      <c r="C114" s="102"/>
      <c r="D114" s="102"/>
      <c r="E114" s="102"/>
      <c r="F114" s="102"/>
      <c r="G114" s="102"/>
      <c r="H114" s="102"/>
      <c r="I114" s="102"/>
      <c r="J114" s="102"/>
      <c r="K114" s="102"/>
      <c r="L114" s="102"/>
      <c r="M114" s="102"/>
      <c r="N114" s="102"/>
      <c r="O114" s="102"/>
    </row>
    <row r="115" spans="1:15" ht="18.75" customHeight="1">
      <c r="A115" s="97"/>
      <c r="B115" s="97"/>
      <c r="C115" s="97"/>
      <c r="D115" s="97"/>
      <c r="E115" s="97"/>
      <c r="F115" s="97"/>
      <c r="G115" s="97"/>
      <c r="H115" s="97"/>
      <c r="I115" s="97"/>
      <c r="J115" s="97"/>
      <c r="K115" s="97"/>
      <c r="L115" s="97"/>
      <c r="M115" s="97"/>
      <c r="N115" s="97"/>
      <c r="O115" s="97"/>
    </row>
    <row r="116" spans="1:15" ht="18.75" customHeight="1">
      <c r="A116" s="190" t="s">
        <v>445</v>
      </c>
      <c r="B116" s="191"/>
      <c r="C116" s="192"/>
      <c r="D116" s="192" t="s">
        <v>147</v>
      </c>
      <c r="E116" s="192"/>
      <c r="F116" s="191"/>
      <c r="G116" s="191"/>
      <c r="H116" s="193"/>
      <c r="I116" s="386" t="s">
        <v>443</v>
      </c>
      <c r="J116" s="386"/>
      <c r="K116" s="193"/>
      <c r="M116" s="97"/>
    </row>
    <row r="117" spans="1:15" ht="18.75" customHeight="1">
      <c r="A117" s="16" t="s">
        <v>251</v>
      </c>
      <c r="B117" s="97"/>
      <c r="C117" s="168"/>
      <c r="D117" s="168" t="s">
        <v>149</v>
      </c>
      <c r="E117" s="168"/>
      <c r="F117" s="97"/>
      <c r="G117" s="97"/>
      <c r="H117" s="262" t="s">
        <v>150</v>
      </c>
      <c r="I117" s="262"/>
      <c r="J117" s="262"/>
      <c r="K117" s="262"/>
      <c r="L117" s="262"/>
    </row>
    <row r="118" spans="1:15" ht="18.75" customHeight="1">
      <c r="A118" s="16"/>
      <c r="B118" s="97"/>
    </row>
    <row r="119" spans="1:15">
      <c r="A119" s="16"/>
      <c r="B119" s="168"/>
    </row>
    <row r="120" spans="1:15">
      <c r="A120" s="16"/>
      <c r="B120" s="168"/>
    </row>
    <row r="121" spans="1:15">
      <c r="A121" s="16"/>
      <c r="B121" s="168"/>
    </row>
    <row r="122" spans="1:15">
      <c r="A122" s="16"/>
      <c r="B122" s="168"/>
    </row>
    <row r="123" spans="1:15">
      <c r="A123" s="16"/>
      <c r="B123" s="168"/>
    </row>
    <row r="124" spans="1:15">
      <c r="A124" s="16"/>
      <c r="B124" s="168"/>
    </row>
    <row r="125" spans="1:15">
      <c r="A125" s="16"/>
      <c r="B125" s="168"/>
    </row>
    <row r="126" spans="1:15">
      <c r="A126" s="16"/>
      <c r="B126" s="168"/>
    </row>
    <row r="127" spans="1:15">
      <c r="A127" s="16"/>
      <c r="B127" s="168"/>
    </row>
    <row r="128" spans="1:15">
      <c r="A128" s="16"/>
      <c r="B128" s="168"/>
    </row>
    <row r="129" spans="1:2">
      <c r="A129" s="16"/>
      <c r="B129" s="168"/>
    </row>
    <row r="130" spans="1:2">
      <c r="A130" s="16"/>
      <c r="B130" s="168"/>
    </row>
    <row r="131" spans="1:2">
      <c r="A131" s="16"/>
      <c r="B131" s="168"/>
    </row>
    <row r="132" spans="1:2">
      <c r="A132" s="16"/>
      <c r="B132" s="168"/>
    </row>
    <row r="133" spans="1:2">
      <c r="A133" s="16"/>
      <c r="B133" s="168"/>
    </row>
    <row r="134" spans="1:2">
      <c r="A134" s="16"/>
    </row>
    <row r="135" spans="1:2">
      <c r="A135" s="16"/>
    </row>
    <row r="136" spans="1:2">
      <c r="A136" s="16"/>
    </row>
    <row r="137" spans="1:2">
      <c r="A137" s="16"/>
    </row>
    <row r="138" spans="1:2">
      <c r="A138" s="16"/>
    </row>
    <row r="139" spans="1:2">
      <c r="A139" s="16"/>
    </row>
    <row r="140" spans="1:2">
      <c r="A140" s="16"/>
    </row>
    <row r="141" spans="1:2">
      <c r="A141" s="16"/>
    </row>
    <row r="142" spans="1:2">
      <c r="A142" s="16"/>
    </row>
    <row r="143" spans="1:2">
      <c r="A143" s="16"/>
    </row>
    <row r="144" spans="1:2">
      <c r="A144" s="16"/>
    </row>
    <row r="145" spans="1:1">
      <c r="A145" s="16"/>
    </row>
    <row r="146" spans="1:1">
      <c r="A146" s="16"/>
    </row>
    <row r="147" spans="1:1">
      <c r="A147" s="16"/>
    </row>
    <row r="148" spans="1:1">
      <c r="A148" s="16"/>
    </row>
    <row r="149" spans="1:1">
      <c r="A149" s="16"/>
    </row>
    <row r="150" spans="1:1">
      <c r="A150" s="16"/>
    </row>
    <row r="151" spans="1:1">
      <c r="A151" s="16"/>
    </row>
    <row r="152" spans="1:1">
      <c r="A152" s="16"/>
    </row>
    <row r="153" spans="1:1">
      <c r="A153" s="16"/>
    </row>
    <row r="154" spans="1:1">
      <c r="A154" s="16"/>
    </row>
    <row r="155" spans="1:1">
      <c r="A155" s="16"/>
    </row>
    <row r="156" spans="1:1">
      <c r="A156" s="16"/>
    </row>
    <row r="157" spans="1:1">
      <c r="A157" s="16"/>
    </row>
    <row r="158" spans="1:1">
      <c r="A158" s="16"/>
    </row>
    <row r="159" spans="1:1">
      <c r="A159" s="16"/>
    </row>
    <row r="160" spans="1:1">
      <c r="A160" s="16"/>
    </row>
    <row r="161" spans="1:1">
      <c r="A161" s="16"/>
    </row>
    <row r="162" spans="1:1">
      <c r="A162" s="16"/>
    </row>
    <row r="163" spans="1:1">
      <c r="A163" s="16"/>
    </row>
    <row r="164" spans="1:1">
      <c r="A164" s="16"/>
    </row>
    <row r="165" spans="1:1">
      <c r="A165" s="16"/>
    </row>
    <row r="166" spans="1:1">
      <c r="A166" s="16"/>
    </row>
    <row r="167" spans="1:1">
      <c r="A167" s="16"/>
    </row>
    <row r="168" spans="1:1">
      <c r="A168" s="16"/>
    </row>
    <row r="169" spans="1:1">
      <c r="A169" s="16"/>
    </row>
    <row r="170" spans="1:1">
      <c r="A170" s="16"/>
    </row>
    <row r="171" spans="1:1">
      <c r="A171" s="16"/>
    </row>
    <row r="172" spans="1:1">
      <c r="A172" s="16"/>
    </row>
    <row r="173" spans="1:1">
      <c r="A173" s="16"/>
    </row>
    <row r="174" spans="1:1">
      <c r="A174" s="16"/>
    </row>
    <row r="175" spans="1:1">
      <c r="A175" s="16"/>
    </row>
    <row r="176" spans="1:1">
      <c r="A176" s="16"/>
    </row>
    <row r="177" spans="1:1">
      <c r="A177" s="16"/>
    </row>
    <row r="178" spans="1:1">
      <c r="A178" s="16"/>
    </row>
    <row r="179" spans="1:1">
      <c r="A179" s="16"/>
    </row>
    <row r="180" spans="1:1">
      <c r="A180" s="16"/>
    </row>
    <row r="181" spans="1:1">
      <c r="A181" s="16"/>
    </row>
    <row r="182" spans="1:1">
      <c r="A182" s="16"/>
    </row>
    <row r="183" spans="1:1">
      <c r="A183" s="16"/>
    </row>
    <row r="184" spans="1:1">
      <c r="A184" s="16"/>
    </row>
    <row r="185" spans="1:1">
      <c r="A185" s="16"/>
    </row>
    <row r="186" spans="1:1">
      <c r="A186" s="16"/>
    </row>
    <row r="187" spans="1:1">
      <c r="A187" s="16"/>
    </row>
    <row r="188" spans="1:1">
      <c r="A188" s="16"/>
    </row>
    <row r="189" spans="1:1">
      <c r="A189" s="16"/>
    </row>
    <row r="190" spans="1:1">
      <c r="A190" s="16"/>
    </row>
    <row r="191" spans="1:1">
      <c r="A191" s="16"/>
    </row>
    <row r="192" spans="1:1">
      <c r="A192" s="16"/>
    </row>
    <row r="193" spans="1:1">
      <c r="A193" s="16"/>
    </row>
    <row r="194" spans="1:1">
      <c r="A194" s="16"/>
    </row>
    <row r="195" spans="1:1">
      <c r="A195" s="16"/>
    </row>
    <row r="196" spans="1:1">
      <c r="A196" s="16"/>
    </row>
    <row r="197" spans="1:1">
      <c r="A197" s="16"/>
    </row>
    <row r="198" spans="1:1">
      <c r="A198" s="16"/>
    </row>
    <row r="199" spans="1:1">
      <c r="A199" s="16"/>
    </row>
    <row r="200" spans="1:1">
      <c r="A200" s="16"/>
    </row>
    <row r="201" spans="1:1">
      <c r="A201" s="16"/>
    </row>
    <row r="202" spans="1:1">
      <c r="A202" s="16"/>
    </row>
    <row r="203" spans="1:1">
      <c r="A203" s="16"/>
    </row>
    <row r="204" spans="1:1">
      <c r="A204" s="16"/>
    </row>
    <row r="205" spans="1:1">
      <c r="A205" s="16"/>
    </row>
    <row r="206" spans="1:1">
      <c r="A206" s="16"/>
    </row>
    <row r="207" spans="1:1">
      <c r="A207" s="16"/>
    </row>
    <row r="208" spans="1:1">
      <c r="A208" s="16"/>
    </row>
    <row r="209" spans="1:1">
      <c r="A209" s="16"/>
    </row>
    <row r="210" spans="1:1">
      <c r="A210" s="16"/>
    </row>
    <row r="211" spans="1:1">
      <c r="A211" s="16"/>
    </row>
    <row r="212" spans="1:1">
      <c r="A212" s="16"/>
    </row>
    <row r="213" spans="1:1">
      <c r="A213" s="16"/>
    </row>
    <row r="214" spans="1:1">
      <c r="A214" s="16"/>
    </row>
    <row r="215" spans="1:1">
      <c r="A215" s="16"/>
    </row>
    <row r="216" spans="1:1">
      <c r="A216" s="16"/>
    </row>
    <row r="217" spans="1:1">
      <c r="A217" s="16"/>
    </row>
    <row r="218" spans="1:1">
      <c r="A218" s="16"/>
    </row>
    <row r="219" spans="1:1">
      <c r="A219" s="16"/>
    </row>
    <row r="220" spans="1:1">
      <c r="A220" s="16"/>
    </row>
    <row r="221" spans="1:1">
      <c r="A221" s="16"/>
    </row>
    <row r="222" spans="1:1">
      <c r="A222" s="16"/>
    </row>
    <row r="223" spans="1:1">
      <c r="A223" s="16"/>
    </row>
    <row r="224" spans="1:1">
      <c r="A224" s="16"/>
    </row>
    <row r="225" spans="1:1">
      <c r="A225" s="16"/>
    </row>
    <row r="226" spans="1:1">
      <c r="A226" s="16"/>
    </row>
    <row r="227" spans="1:1">
      <c r="A227" s="16"/>
    </row>
    <row r="228" spans="1:1">
      <c r="A228" s="16"/>
    </row>
    <row r="229" spans="1:1">
      <c r="A229" s="16"/>
    </row>
    <row r="230" spans="1:1">
      <c r="A230" s="16"/>
    </row>
    <row r="231" spans="1:1">
      <c r="A231" s="16"/>
    </row>
    <row r="232" spans="1:1">
      <c r="A232" s="16"/>
    </row>
    <row r="233" spans="1:1">
      <c r="A233" s="16"/>
    </row>
    <row r="234" spans="1:1">
      <c r="A234" s="16"/>
    </row>
    <row r="235" spans="1:1">
      <c r="A235" s="16"/>
    </row>
    <row r="236" spans="1:1">
      <c r="A236" s="16"/>
    </row>
    <row r="237" spans="1:1">
      <c r="A237" s="16"/>
    </row>
    <row r="238" spans="1:1">
      <c r="A238" s="16"/>
    </row>
    <row r="239" spans="1:1">
      <c r="A239" s="16"/>
    </row>
    <row r="240" spans="1:1">
      <c r="A240" s="16"/>
    </row>
    <row r="241" spans="1:1">
      <c r="A241" s="16"/>
    </row>
    <row r="242" spans="1:1">
      <c r="A242" s="16"/>
    </row>
    <row r="243" spans="1:1">
      <c r="A243" s="16"/>
    </row>
    <row r="244" spans="1:1">
      <c r="A244" s="16"/>
    </row>
    <row r="245" spans="1:1">
      <c r="A245" s="16"/>
    </row>
    <row r="246" spans="1:1">
      <c r="A246" s="16"/>
    </row>
    <row r="247" spans="1:1">
      <c r="A247" s="16"/>
    </row>
    <row r="248" spans="1:1">
      <c r="A248" s="16"/>
    </row>
    <row r="249" spans="1:1">
      <c r="A249" s="16"/>
    </row>
    <row r="250" spans="1:1">
      <c r="A250" s="16"/>
    </row>
    <row r="251" spans="1:1">
      <c r="A251" s="16"/>
    </row>
    <row r="252" spans="1:1">
      <c r="A252" s="16"/>
    </row>
    <row r="253" spans="1:1">
      <c r="A253" s="16"/>
    </row>
    <row r="254" spans="1:1">
      <c r="A254" s="16"/>
    </row>
    <row r="255" spans="1:1">
      <c r="A255" s="16"/>
    </row>
    <row r="256" spans="1:1">
      <c r="A256" s="16"/>
    </row>
    <row r="257" spans="1:1">
      <c r="A257" s="16"/>
    </row>
    <row r="258" spans="1:1">
      <c r="A258" s="16"/>
    </row>
    <row r="259" spans="1:1">
      <c r="A259" s="16"/>
    </row>
    <row r="260" spans="1:1">
      <c r="A260" s="16"/>
    </row>
    <row r="261" spans="1:1">
      <c r="A261" s="16"/>
    </row>
    <row r="262" spans="1:1">
      <c r="A262" s="16"/>
    </row>
    <row r="263" spans="1:1">
      <c r="A263" s="16"/>
    </row>
    <row r="264" spans="1:1">
      <c r="A264" s="16"/>
    </row>
    <row r="265" spans="1:1">
      <c r="A265" s="16"/>
    </row>
  </sheetData>
  <mergeCells count="112">
    <mergeCell ref="K60:O60"/>
    <mergeCell ref="K61:O61"/>
    <mergeCell ref="K76:O76"/>
    <mergeCell ref="K77:O77"/>
    <mergeCell ref="E20:E21"/>
    <mergeCell ref="K99:O99"/>
    <mergeCell ref="G20:J20"/>
    <mergeCell ref="K92:O92"/>
    <mergeCell ref="K93:O93"/>
    <mergeCell ref="K94:O94"/>
    <mergeCell ref="K20:O21"/>
    <mergeCell ref="K22:O22"/>
    <mergeCell ref="F20:F21"/>
    <mergeCell ref="K62:O62"/>
    <mergeCell ref="K63:O63"/>
    <mergeCell ref="K51:O51"/>
    <mergeCell ref="K52:O52"/>
    <mergeCell ref="K53:O53"/>
    <mergeCell ref="K54:O54"/>
    <mergeCell ref="K55:O55"/>
    <mergeCell ref="K56:O56"/>
    <mergeCell ref="K112:O112"/>
    <mergeCell ref="K113:O113"/>
    <mergeCell ref="K110:O110"/>
    <mergeCell ref="K111:O111"/>
    <mergeCell ref="A105:O105"/>
    <mergeCell ref="K101:O101"/>
    <mergeCell ref="K95:O95"/>
    <mergeCell ref="K96:O96"/>
    <mergeCell ref="K71:O71"/>
    <mergeCell ref="K72:O72"/>
    <mergeCell ref="K73:O73"/>
    <mergeCell ref="K74:O74"/>
    <mergeCell ref="K75:O75"/>
    <mergeCell ref="K109:O109"/>
    <mergeCell ref="K104:O104"/>
    <mergeCell ref="K100:O100"/>
    <mergeCell ref="K102:O102"/>
    <mergeCell ref="K103:O103"/>
    <mergeCell ref="K97:O97"/>
    <mergeCell ref="A1:N1"/>
    <mergeCell ref="B6:E6"/>
    <mergeCell ref="F6:O6"/>
    <mergeCell ref="B7:E7"/>
    <mergeCell ref="F7:O7"/>
    <mergeCell ref="K49:O49"/>
    <mergeCell ref="K50:O50"/>
    <mergeCell ref="K39:O39"/>
    <mergeCell ref="K40:O40"/>
    <mergeCell ref="K41:O41"/>
    <mergeCell ref="K42:O42"/>
    <mergeCell ref="K43:O43"/>
    <mergeCell ref="K44:O44"/>
    <mergeCell ref="K33:O33"/>
    <mergeCell ref="K34:O34"/>
    <mergeCell ref="K35:O35"/>
    <mergeCell ref="K36:O36"/>
    <mergeCell ref="K48:O48"/>
    <mergeCell ref="A20:A21"/>
    <mergeCell ref="K32:O32"/>
    <mergeCell ref="B20:B21"/>
    <mergeCell ref="C20:C21"/>
    <mergeCell ref="D20:D21"/>
    <mergeCell ref="K29:O29"/>
    <mergeCell ref="A18:K18"/>
    <mergeCell ref="K98:O98"/>
    <mergeCell ref="K86:O86"/>
    <mergeCell ref="K87:O87"/>
    <mergeCell ref="K88:O88"/>
    <mergeCell ref="K89:O89"/>
    <mergeCell ref="K90:O90"/>
    <mergeCell ref="K91:O91"/>
    <mergeCell ref="K82:O82"/>
    <mergeCell ref="K83:O83"/>
    <mergeCell ref="K84:O84"/>
    <mergeCell ref="K85:O85"/>
    <mergeCell ref="K70:O70"/>
    <mergeCell ref="K67:O67"/>
    <mergeCell ref="K68:O68"/>
    <mergeCell ref="K69:O69"/>
    <mergeCell ref="K57:O57"/>
    <mergeCell ref="K59:O59"/>
    <mergeCell ref="K45:O45"/>
    <mergeCell ref="K46:O46"/>
    <mergeCell ref="K47:O47"/>
    <mergeCell ref="K65:O65"/>
    <mergeCell ref="K64:O64"/>
    <mergeCell ref="K66:O66"/>
    <mergeCell ref="D11:F11"/>
    <mergeCell ref="M11:O11"/>
    <mergeCell ref="G11:I11"/>
    <mergeCell ref="B11:C11"/>
    <mergeCell ref="H117:L117"/>
    <mergeCell ref="A3:O3"/>
    <mergeCell ref="B5:E5"/>
    <mergeCell ref="F5:O5"/>
    <mergeCell ref="A9:J9"/>
    <mergeCell ref="K30:O30"/>
    <mergeCell ref="K31:O31"/>
    <mergeCell ref="J11:L11"/>
    <mergeCell ref="A11:A12"/>
    <mergeCell ref="K23:O23"/>
    <mergeCell ref="K24:O24"/>
    <mergeCell ref="K25:O25"/>
    <mergeCell ref="K26:O26"/>
    <mergeCell ref="K27:O27"/>
    <mergeCell ref="K28:O28"/>
    <mergeCell ref="K106:O106"/>
    <mergeCell ref="K107:O107"/>
    <mergeCell ref="K108:O108"/>
    <mergeCell ref="K37:O37"/>
    <mergeCell ref="K38:O38"/>
  </mergeCells>
  <phoneticPr fontId="3" type="noConversion"/>
  <pageMargins left="0.98425196850393704" right="0.19685039370078741" top="0.78740157480314965" bottom="0.78740157480314965" header="0.51181102362204722" footer="0.39370078740157483"/>
  <pageSetup paperSize="9" scale="40" orientation="landscape" r:id="rId1"/>
  <headerFooter alignWithMargins="0">
    <oddHeader>&amp;C&amp;RПродовження додатка 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1"/>
  <sheetViews>
    <sheetView topLeftCell="A43" zoomScale="60" zoomScaleNormal="60" zoomScaleSheetLayoutView="52" workbookViewId="0">
      <selection activeCell="K50" sqref="K50:M50"/>
    </sheetView>
  </sheetViews>
  <sheetFormatPr defaultRowHeight="12.75"/>
  <cols>
    <col min="1" max="1" width="86.5703125" customWidth="1"/>
    <col min="2" max="3" width="15.140625" customWidth="1"/>
    <col min="4" max="4" width="25.85546875" customWidth="1"/>
    <col min="5" max="5" width="14" customWidth="1"/>
    <col min="6" max="13" width="16.42578125" customWidth="1"/>
    <col min="14" max="14" width="4.140625" customWidth="1"/>
  </cols>
  <sheetData>
    <row r="1" spans="1:13" ht="3.75" customHeight="1"/>
    <row r="2" spans="1:13" ht="27.75" customHeight="1">
      <c r="A2" s="288" t="s">
        <v>252</v>
      </c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</row>
    <row r="3" spans="1:13" ht="13.5" customHeight="1">
      <c r="A3" s="159"/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</row>
    <row r="4" spans="1:13" ht="41.25" customHeight="1">
      <c r="A4" s="291" t="s">
        <v>23</v>
      </c>
      <c r="B4" s="292"/>
      <c r="C4" s="292"/>
      <c r="D4" s="293"/>
      <c r="E4" s="289" t="s">
        <v>24</v>
      </c>
      <c r="F4" s="289" t="s">
        <v>253</v>
      </c>
      <c r="G4" s="289" t="s">
        <v>254</v>
      </c>
      <c r="H4" s="290" t="s">
        <v>27</v>
      </c>
      <c r="I4" s="223" t="s">
        <v>167</v>
      </c>
      <c r="J4" s="223" t="s">
        <v>168</v>
      </c>
      <c r="K4" s="223"/>
      <c r="L4" s="223"/>
      <c r="M4" s="223"/>
    </row>
    <row r="5" spans="1:13" ht="41.25" customHeight="1">
      <c r="A5" s="294"/>
      <c r="B5" s="295"/>
      <c r="C5" s="295"/>
      <c r="D5" s="296"/>
      <c r="E5" s="289"/>
      <c r="F5" s="289"/>
      <c r="G5" s="289"/>
      <c r="H5" s="290"/>
      <c r="I5" s="223"/>
      <c r="J5" s="161" t="s">
        <v>170</v>
      </c>
      <c r="K5" s="161" t="s">
        <v>171</v>
      </c>
      <c r="L5" s="161" t="s">
        <v>172</v>
      </c>
      <c r="M5" s="161" t="s">
        <v>173</v>
      </c>
    </row>
    <row r="6" spans="1:13" ht="18.75">
      <c r="A6" s="307">
        <v>1</v>
      </c>
      <c r="B6" s="308"/>
      <c r="C6" s="308"/>
      <c r="D6" s="309"/>
      <c r="E6" s="160">
        <v>2</v>
      </c>
      <c r="F6" s="160">
        <v>3</v>
      </c>
      <c r="G6" s="160">
        <v>4</v>
      </c>
      <c r="H6" s="160">
        <v>5</v>
      </c>
      <c r="I6" s="160">
        <v>6</v>
      </c>
      <c r="J6" s="160">
        <v>7</v>
      </c>
      <c r="K6" s="160">
        <v>8</v>
      </c>
      <c r="L6" s="160">
        <v>9</v>
      </c>
      <c r="M6" s="160">
        <v>10</v>
      </c>
    </row>
    <row r="7" spans="1:13" ht="18.75" customHeight="1">
      <c r="A7" s="303" t="s">
        <v>255</v>
      </c>
      <c r="B7" s="303"/>
      <c r="C7" s="303"/>
      <c r="D7" s="303"/>
      <c r="E7" s="303"/>
      <c r="F7" s="303"/>
      <c r="G7" s="303"/>
      <c r="H7" s="303"/>
      <c r="I7" s="303"/>
      <c r="J7" s="303"/>
      <c r="K7" s="303"/>
      <c r="L7" s="303"/>
      <c r="M7" s="303"/>
    </row>
    <row r="8" spans="1:13" s="65" customFormat="1" ht="18.75" customHeight="1">
      <c r="A8" s="310" t="s">
        <v>40</v>
      </c>
      <c r="B8" s="311"/>
      <c r="C8" s="311"/>
      <c r="D8" s="312"/>
      <c r="E8" s="8">
        <v>1200</v>
      </c>
      <c r="F8" s="42">
        <f>'I. Інф. до фін.плану'!C98</f>
        <v>706</v>
      </c>
      <c r="G8" s="42">
        <f>'I. Інф. до фін.плану'!D98</f>
        <v>309</v>
      </c>
      <c r="H8" s="42">
        <f>'I. Інф. до фін.плану'!E98</f>
        <v>417</v>
      </c>
      <c r="I8" s="42">
        <f>'I. Інф. до фін.плану'!F98</f>
        <v>359.15999999999997</v>
      </c>
      <c r="J8" s="42">
        <f>'I. Інф. до фін.плану'!G98</f>
        <v>92.75</v>
      </c>
      <c r="K8" s="42">
        <f>'I. Інф. до фін.плану'!H98</f>
        <v>100.5</v>
      </c>
      <c r="L8" s="42">
        <f>'I. Інф. до фін.плану'!I98</f>
        <v>123.25</v>
      </c>
      <c r="M8" s="42">
        <f>'I. Інф. до фін.плану'!J98</f>
        <v>42.66</v>
      </c>
    </row>
    <row r="9" spans="1:13" s="65" customFormat="1" ht="18.75" customHeight="1">
      <c r="A9" s="300" t="s">
        <v>256</v>
      </c>
      <c r="B9" s="301"/>
      <c r="C9" s="301"/>
      <c r="D9" s="302"/>
      <c r="E9" s="147">
        <v>2000</v>
      </c>
      <c r="F9" s="41">
        <v>1156</v>
      </c>
      <c r="G9" s="41">
        <v>2452</v>
      </c>
      <c r="H9" s="41">
        <v>1566</v>
      </c>
      <c r="I9" s="53">
        <f>H22</f>
        <v>1277</v>
      </c>
      <c r="J9" s="53">
        <f>I9</f>
        <v>1277</v>
      </c>
      <c r="K9" s="53">
        <f>J22</f>
        <v>952.75</v>
      </c>
      <c r="L9" s="53">
        <f>K22</f>
        <v>1053.25</v>
      </c>
      <c r="M9" s="53">
        <f>L22</f>
        <v>1176.5</v>
      </c>
    </row>
    <row r="10" spans="1:13" s="88" customFormat="1" ht="21.75" customHeight="1">
      <c r="A10" s="316" t="s">
        <v>257</v>
      </c>
      <c r="B10" s="317"/>
      <c r="C10" s="317"/>
      <c r="D10" s="318"/>
      <c r="E10" s="150">
        <v>2005</v>
      </c>
      <c r="F10" s="29" t="s">
        <v>175</v>
      </c>
      <c r="G10" s="29" t="s">
        <v>175</v>
      </c>
      <c r="H10" s="29" t="s">
        <v>175</v>
      </c>
      <c r="I10" s="34">
        <f t="shared" ref="I10:I47" si="0">SUM(J10:M10)</f>
        <v>0</v>
      </c>
      <c r="J10" s="29" t="s">
        <v>175</v>
      </c>
      <c r="K10" s="29" t="s">
        <v>175</v>
      </c>
      <c r="L10" s="29" t="s">
        <v>175</v>
      </c>
      <c r="M10" s="29" t="s">
        <v>175</v>
      </c>
    </row>
    <row r="11" spans="1:13" s="65" customFormat="1" ht="39.75" customHeight="1">
      <c r="A11" s="313" t="s">
        <v>258</v>
      </c>
      <c r="B11" s="314"/>
      <c r="C11" s="314"/>
      <c r="D11" s="315"/>
      <c r="E11" s="147">
        <v>2009</v>
      </c>
      <c r="F11" s="42">
        <f>SUM(F9:F10)</f>
        <v>1156</v>
      </c>
      <c r="G11" s="42">
        <f t="shared" ref="G11:M11" si="1">SUM(G9:G10)</f>
        <v>2452</v>
      </c>
      <c r="H11" s="42">
        <f t="shared" si="1"/>
        <v>1566</v>
      </c>
      <c r="I11" s="42">
        <f t="shared" si="1"/>
        <v>1277</v>
      </c>
      <c r="J11" s="42">
        <f t="shared" si="1"/>
        <v>1277</v>
      </c>
      <c r="K11" s="42">
        <f t="shared" si="1"/>
        <v>952.75</v>
      </c>
      <c r="L11" s="42">
        <f t="shared" si="1"/>
        <v>1053.25</v>
      </c>
      <c r="M11" s="42">
        <f t="shared" si="1"/>
        <v>1176.5</v>
      </c>
    </row>
    <row r="12" spans="1:13" s="65" customFormat="1" ht="18.75" customHeight="1">
      <c r="A12" s="300" t="s">
        <v>259</v>
      </c>
      <c r="B12" s="301"/>
      <c r="C12" s="301"/>
      <c r="D12" s="302"/>
      <c r="E12" s="147">
        <v>2010</v>
      </c>
      <c r="F12" s="44">
        <f>SUM(F13:F14)</f>
        <v>0</v>
      </c>
      <c r="G12" s="44">
        <f>SUM(G13:G14)</f>
        <v>0</v>
      </c>
      <c r="H12" s="44">
        <f>SUM(H13:H14)</f>
        <v>0</v>
      </c>
      <c r="I12" s="44">
        <f t="shared" si="0"/>
        <v>0</v>
      </c>
      <c r="J12" s="44">
        <f>SUM(J13:J14)</f>
        <v>0</v>
      </c>
      <c r="K12" s="44">
        <f>SUM(K13:K14)</f>
        <v>0</v>
      </c>
      <c r="L12" s="44">
        <f>SUM(L13:L14)</f>
        <v>0</v>
      </c>
      <c r="M12" s="44">
        <f>SUM(M13:M14)</f>
        <v>0</v>
      </c>
    </row>
    <row r="13" spans="1:13" ht="18.75" customHeight="1">
      <c r="A13" s="304" t="s">
        <v>260</v>
      </c>
      <c r="B13" s="305"/>
      <c r="C13" s="305"/>
      <c r="D13" s="306"/>
      <c r="E13" s="150">
        <v>2011</v>
      </c>
      <c r="F13" s="29" t="s">
        <v>175</v>
      </c>
      <c r="G13" s="29" t="s">
        <v>175</v>
      </c>
      <c r="H13" s="29" t="s">
        <v>175</v>
      </c>
      <c r="I13" s="34">
        <f t="shared" si="0"/>
        <v>0</v>
      </c>
      <c r="J13" s="29" t="s">
        <v>175</v>
      </c>
      <c r="K13" s="29" t="s">
        <v>175</v>
      </c>
      <c r="L13" s="29" t="s">
        <v>175</v>
      </c>
      <c r="M13" s="29" t="s">
        <v>175</v>
      </c>
    </row>
    <row r="14" spans="1:13" ht="40.5" customHeight="1">
      <c r="A14" s="304" t="s">
        <v>261</v>
      </c>
      <c r="B14" s="305"/>
      <c r="C14" s="305"/>
      <c r="D14" s="306"/>
      <c r="E14" s="150">
        <v>2012</v>
      </c>
      <c r="F14" s="29" t="s">
        <v>175</v>
      </c>
      <c r="G14" s="29" t="s">
        <v>175</v>
      </c>
      <c r="H14" s="29" t="s">
        <v>175</v>
      </c>
      <c r="I14" s="34">
        <f t="shared" si="0"/>
        <v>0</v>
      </c>
      <c r="J14" s="29" t="s">
        <v>175</v>
      </c>
      <c r="K14" s="29" t="s">
        <v>175</v>
      </c>
      <c r="L14" s="29" t="s">
        <v>175</v>
      </c>
      <c r="M14" s="29" t="s">
        <v>175</v>
      </c>
    </row>
    <row r="15" spans="1:13" ht="18.75" customHeight="1">
      <c r="A15" s="304" t="s">
        <v>262</v>
      </c>
      <c r="B15" s="305"/>
      <c r="C15" s="305"/>
      <c r="D15" s="306"/>
      <c r="E15" s="150" t="s">
        <v>263</v>
      </c>
      <c r="F15" s="29" t="s">
        <v>175</v>
      </c>
      <c r="G15" s="29" t="s">
        <v>175</v>
      </c>
      <c r="H15" s="29" t="s">
        <v>175</v>
      </c>
      <c r="I15" s="34">
        <f t="shared" si="0"/>
        <v>0</v>
      </c>
      <c r="J15" s="29" t="s">
        <v>175</v>
      </c>
      <c r="K15" s="29" t="s">
        <v>175</v>
      </c>
      <c r="L15" s="29" t="s">
        <v>175</v>
      </c>
      <c r="M15" s="29" t="s">
        <v>175</v>
      </c>
    </row>
    <row r="16" spans="1:13" ht="18.75" customHeight="1">
      <c r="A16" s="304" t="s">
        <v>264</v>
      </c>
      <c r="B16" s="305"/>
      <c r="C16" s="305"/>
      <c r="D16" s="306"/>
      <c r="E16" s="150">
        <v>2020</v>
      </c>
      <c r="F16" s="29"/>
      <c r="G16" s="29"/>
      <c r="H16" s="29"/>
      <c r="I16" s="34">
        <f t="shared" si="0"/>
        <v>0</v>
      </c>
      <c r="J16" s="29"/>
      <c r="K16" s="29"/>
      <c r="L16" s="29"/>
      <c r="M16" s="29"/>
    </row>
    <row r="17" spans="1:13" ht="18.75" customHeight="1">
      <c r="A17" s="297" t="s">
        <v>265</v>
      </c>
      <c r="B17" s="298"/>
      <c r="C17" s="298"/>
      <c r="D17" s="299"/>
      <c r="E17" s="150">
        <v>2030</v>
      </c>
      <c r="F17" s="29">
        <v>-222</v>
      </c>
      <c r="G17" s="29">
        <v>-351</v>
      </c>
      <c r="H17" s="181">
        <v>-529.5</v>
      </c>
      <c r="I17" s="34">
        <f t="shared" si="0"/>
        <v>-312.75</v>
      </c>
      <c r="J17" s="29">
        <f>-1*H8*0.75</f>
        <v>-312.75</v>
      </c>
      <c r="K17" s="29" t="s">
        <v>175</v>
      </c>
      <c r="L17" s="29" t="s">
        <v>175</v>
      </c>
      <c r="M17" s="29" t="s">
        <v>175</v>
      </c>
    </row>
    <row r="18" spans="1:13" ht="18.75" customHeight="1">
      <c r="A18" s="297" t="s">
        <v>266</v>
      </c>
      <c r="B18" s="298"/>
      <c r="C18" s="298"/>
      <c r="D18" s="299"/>
      <c r="E18" s="150">
        <v>2031</v>
      </c>
      <c r="F18" s="29" t="s">
        <v>175</v>
      </c>
      <c r="G18" s="29" t="s">
        <v>175</v>
      </c>
      <c r="H18" s="181" t="s">
        <v>175</v>
      </c>
      <c r="I18" s="34">
        <f t="shared" si="0"/>
        <v>0</v>
      </c>
      <c r="J18" s="29" t="s">
        <v>175</v>
      </c>
      <c r="K18" s="29" t="s">
        <v>175</v>
      </c>
      <c r="L18" s="29" t="s">
        <v>175</v>
      </c>
      <c r="M18" s="29" t="s">
        <v>175</v>
      </c>
    </row>
    <row r="19" spans="1:13" ht="18.75" customHeight="1">
      <c r="A19" s="297" t="s">
        <v>267</v>
      </c>
      <c r="B19" s="298"/>
      <c r="C19" s="298"/>
      <c r="D19" s="299"/>
      <c r="E19" s="150">
        <v>2040</v>
      </c>
      <c r="F19" s="29" t="s">
        <v>175</v>
      </c>
      <c r="G19" s="29" t="s">
        <v>175</v>
      </c>
      <c r="H19" s="181" t="s">
        <v>175</v>
      </c>
      <c r="I19" s="34">
        <f t="shared" si="0"/>
        <v>0</v>
      </c>
      <c r="J19" s="29" t="s">
        <v>175</v>
      </c>
      <c r="K19" s="29" t="s">
        <v>175</v>
      </c>
      <c r="L19" s="29" t="s">
        <v>175</v>
      </c>
      <c r="M19" s="29" t="s">
        <v>175</v>
      </c>
    </row>
    <row r="20" spans="1:13" ht="18.75" customHeight="1">
      <c r="A20" s="297" t="s">
        <v>431</v>
      </c>
      <c r="B20" s="298"/>
      <c r="C20" s="298"/>
      <c r="D20" s="299"/>
      <c r="E20" s="150">
        <v>2050</v>
      </c>
      <c r="F20" s="29">
        <v>-74</v>
      </c>
      <c r="G20" s="29">
        <v>-117</v>
      </c>
      <c r="H20" s="181">
        <v>-176.5</v>
      </c>
      <c r="I20" s="34">
        <f t="shared" si="0"/>
        <v>-104.25</v>
      </c>
      <c r="J20" s="29">
        <f>H8*-1*0.25</f>
        <v>-104.25</v>
      </c>
      <c r="K20" s="29" t="s">
        <v>175</v>
      </c>
      <c r="L20" s="29" t="s">
        <v>175</v>
      </c>
      <c r="M20" s="29" t="s">
        <v>175</v>
      </c>
    </row>
    <row r="21" spans="1:13" ht="18.75" customHeight="1">
      <c r="A21" s="297" t="s">
        <v>268</v>
      </c>
      <c r="B21" s="298"/>
      <c r="C21" s="298"/>
      <c r="D21" s="299"/>
      <c r="E21" s="150">
        <v>2060</v>
      </c>
      <c r="F21" s="29" t="s">
        <v>175</v>
      </c>
      <c r="G21" s="29" t="s">
        <v>175</v>
      </c>
      <c r="H21" s="29" t="s">
        <v>175</v>
      </c>
      <c r="I21" s="34">
        <f t="shared" si="0"/>
        <v>0</v>
      </c>
      <c r="J21" s="29" t="s">
        <v>175</v>
      </c>
      <c r="K21" s="29" t="s">
        <v>175</v>
      </c>
      <c r="L21" s="29" t="s">
        <v>175</v>
      </c>
      <c r="M21" s="29" t="s">
        <v>175</v>
      </c>
    </row>
    <row r="22" spans="1:13" s="65" customFormat="1" ht="24.75" customHeight="1">
      <c r="A22" s="300" t="s">
        <v>269</v>
      </c>
      <c r="B22" s="301"/>
      <c r="C22" s="301"/>
      <c r="D22" s="302"/>
      <c r="E22" s="147">
        <v>2070</v>
      </c>
      <c r="F22" s="42">
        <f t="shared" ref="F22:M22" si="2">SUM(F8,F11:F12,F16:F17,F19:F21)</f>
        <v>1566</v>
      </c>
      <c r="G22" s="42">
        <f t="shared" si="2"/>
        <v>2293</v>
      </c>
      <c r="H22" s="42">
        <f t="shared" si="2"/>
        <v>1277</v>
      </c>
      <c r="I22" s="42">
        <f t="shared" si="2"/>
        <v>1219.1599999999999</v>
      </c>
      <c r="J22" s="42">
        <f t="shared" si="2"/>
        <v>952.75</v>
      </c>
      <c r="K22" s="42">
        <f t="shared" si="2"/>
        <v>1053.25</v>
      </c>
      <c r="L22" s="42">
        <f t="shared" si="2"/>
        <v>1176.5</v>
      </c>
      <c r="M22" s="42">
        <f t="shared" si="2"/>
        <v>1219.1600000000001</v>
      </c>
    </row>
    <row r="23" spans="1:13" ht="27.75" customHeight="1">
      <c r="A23" s="303" t="s">
        <v>270</v>
      </c>
      <c r="B23" s="303"/>
      <c r="C23" s="303"/>
      <c r="D23" s="303"/>
      <c r="E23" s="303"/>
      <c r="F23" s="303"/>
      <c r="G23" s="303"/>
      <c r="H23" s="303"/>
      <c r="I23" s="303"/>
      <c r="J23" s="303"/>
      <c r="K23" s="303"/>
      <c r="L23" s="303"/>
      <c r="M23" s="303"/>
    </row>
    <row r="24" spans="1:13" ht="24.75" customHeight="1">
      <c r="A24" s="300" t="s">
        <v>271</v>
      </c>
      <c r="B24" s="301"/>
      <c r="C24" s="301"/>
      <c r="D24" s="302"/>
      <c r="E24" s="147">
        <v>2110</v>
      </c>
      <c r="F24" s="42">
        <f>SUM(F25:F32)</f>
        <v>2014</v>
      </c>
      <c r="G24" s="42">
        <f>SUM(G25:G32)</f>
        <v>2269</v>
      </c>
      <c r="H24" s="42">
        <f>SUM(H25:H32)</f>
        <v>1970</v>
      </c>
      <c r="I24" s="44">
        <f t="shared" si="0"/>
        <v>2588.4</v>
      </c>
      <c r="J24" s="42">
        <f>SUM(J25:J32)</f>
        <v>677.42499999999995</v>
      </c>
      <c r="K24" s="42">
        <f>SUM(K25:K32)</f>
        <v>701.64</v>
      </c>
      <c r="L24" s="42">
        <f>SUM(L25:L32)</f>
        <v>631.22</v>
      </c>
      <c r="M24" s="42">
        <f>SUM(M25:M32)</f>
        <v>578.11500000000001</v>
      </c>
    </row>
    <row r="25" spans="1:13" ht="18.75" customHeight="1">
      <c r="A25" s="304" t="s">
        <v>42</v>
      </c>
      <c r="B25" s="305"/>
      <c r="C25" s="305"/>
      <c r="D25" s="306"/>
      <c r="E25" s="150">
        <v>2111</v>
      </c>
      <c r="F25" s="29">
        <v>65</v>
      </c>
      <c r="G25" s="29">
        <v>103</v>
      </c>
      <c r="H25" s="29">
        <v>155</v>
      </c>
      <c r="I25" s="34">
        <f t="shared" si="0"/>
        <v>92</v>
      </c>
      <c r="J25" s="45">
        <v>92</v>
      </c>
      <c r="K25" s="29"/>
      <c r="L25" s="29"/>
      <c r="M25" s="29"/>
    </row>
    <row r="26" spans="1:13" ht="18.75" customHeight="1">
      <c r="A26" s="304" t="s">
        <v>43</v>
      </c>
      <c r="B26" s="305"/>
      <c r="C26" s="305"/>
      <c r="D26" s="306"/>
      <c r="E26" s="150">
        <v>2112</v>
      </c>
      <c r="F26" s="29">
        <v>1503</v>
      </c>
      <c r="G26" s="29">
        <v>1580</v>
      </c>
      <c r="H26" s="29">
        <v>1315</v>
      </c>
      <c r="I26" s="34">
        <f t="shared" si="0"/>
        <v>1600</v>
      </c>
      <c r="J26" s="45">
        <v>380</v>
      </c>
      <c r="K26" s="45">
        <v>450</v>
      </c>
      <c r="L26" s="45">
        <v>410</v>
      </c>
      <c r="M26" s="45">
        <v>360</v>
      </c>
    </row>
    <row r="27" spans="1:13" ht="18.75" customHeight="1">
      <c r="A27" s="297" t="s">
        <v>44</v>
      </c>
      <c r="B27" s="298"/>
      <c r="C27" s="298"/>
      <c r="D27" s="299"/>
      <c r="E27" s="17">
        <v>2113</v>
      </c>
      <c r="F27" s="29" t="s">
        <v>175</v>
      </c>
      <c r="G27" s="29" t="s">
        <v>175</v>
      </c>
      <c r="H27" s="29" t="s">
        <v>175</v>
      </c>
      <c r="I27" s="34">
        <f>SUM(J27:M27)</f>
        <v>0</v>
      </c>
      <c r="J27" s="29" t="s">
        <v>175</v>
      </c>
      <c r="K27" s="29" t="s">
        <v>175</v>
      </c>
      <c r="L27" s="29" t="s">
        <v>175</v>
      </c>
      <c r="M27" s="29" t="s">
        <v>175</v>
      </c>
    </row>
    <row r="28" spans="1:13" ht="18.75" customHeight="1">
      <c r="A28" s="297" t="s">
        <v>272</v>
      </c>
      <c r="B28" s="298"/>
      <c r="C28" s="298"/>
      <c r="D28" s="299"/>
      <c r="E28" s="17">
        <v>2114</v>
      </c>
      <c r="F28" s="29"/>
      <c r="G28" s="29"/>
      <c r="H28" s="29"/>
      <c r="I28" s="34">
        <f t="shared" si="0"/>
        <v>0</v>
      </c>
      <c r="J28" s="29"/>
      <c r="K28" s="29"/>
      <c r="L28" s="29"/>
      <c r="M28" s="29"/>
    </row>
    <row r="29" spans="1:13" ht="18.75" customHeight="1">
      <c r="A29" s="297" t="s">
        <v>273</v>
      </c>
      <c r="B29" s="298"/>
      <c r="C29" s="298"/>
      <c r="D29" s="299"/>
      <c r="E29" s="17">
        <v>2115</v>
      </c>
      <c r="F29" s="29"/>
      <c r="G29" s="29"/>
      <c r="H29" s="29"/>
      <c r="I29" s="34">
        <f t="shared" si="0"/>
        <v>0</v>
      </c>
      <c r="J29" s="29"/>
      <c r="K29" s="29"/>
      <c r="L29" s="29"/>
      <c r="M29" s="29"/>
    </row>
    <row r="30" spans="1:13" ht="18.75" customHeight="1">
      <c r="A30" s="297" t="s">
        <v>274</v>
      </c>
      <c r="B30" s="298"/>
      <c r="C30" s="298"/>
      <c r="D30" s="299"/>
      <c r="E30" s="17">
        <v>2116</v>
      </c>
      <c r="F30" s="29"/>
      <c r="G30" s="29"/>
      <c r="H30" s="29"/>
      <c r="I30" s="34">
        <f t="shared" si="0"/>
        <v>0</v>
      </c>
      <c r="J30" s="29"/>
      <c r="K30" s="29"/>
      <c r="L30" s="29"/>
      <c r="M30" s="29"/>
    </row>
    <row r="31" spans="1:13" ht="18.75" customHeight="1">
      <c r="A31" s="297" t="s">
        <v>275</v>
      </c>
      <c r="B31" s="298"/>
      <c r="C31" s="298"/>
      <c r="D31" s="299"/>
      <c r="E31" s="17">
        <v>2117</v>
      </c>
      <c r="F31" s="202">
        <v>446</v>
      </c>
      <c r="G31" s="202">
        <v>586</v>
      </c>
      <c r="H31" s="202">
        <v>500</v>
      </c>
      <c r="I31" s="202">
        <f t="shared" si="0"/>
        <v>896.4</v>
      </c>
      <c r="J31" s="202">
        <f>-1*'I. Інф. до фін.плану'!G43*0.18</f>
        <v>205.42499999999998</v>
      </c>
      <c r="K31" s="202">
        <f>-1*'I. Інф. до фін.плану'!H43*0.18</f>
        <v>251.64</v>
      </c>
      <c r="L31" s="202">
        <f>-1*'I. Інф. до фін.плану'!I43*0.18</f>
        <v>221.22</v>
      </c>
      <c r="M31" s="202">
        <f>-1*'I. Інф. до фін.плану'!J43*0.18</f>
        <v>218.11499999999998</v>
      </c>
    </row>
    <row r="32" spans="1:13" ht="18.75" customHeight="1">
      <c r="A32" s="297" t="s">
        <v>276</v>
      </c>
      <c r="B32" s="298"/>
      <c r="C32" s="298"/>
      <c r="D32" s="299"/>
      <c r="E32" s="17">
        <v>2118</v>
      </c>
      <c r="F32" s="29"/>
      <c r="G32" s="29"/>
      <c r="H32" s="29"/>
      <c r="I32" s="34">
        <f t="shared" si="0"/>
        <v>0</v>
      </c>
      <c r="J32" s="29"/>
      <c r="K32" s="29"/>
      <c r="L32" s="29"/>
      <c r="M32" s="29"/>
    </row>
    <row r="33" spans="1:13" ht="24" customHeight="1">
      <c r="A33" s="300" t="s">
        <v>277</v>
      </c>
      <c r="B33" s="301"/>
      <c r="C33" s="301"/>
      <c r="D33" s="302"/>
      <c r="E33" s="39">
        <v>2120</v>
      </c>
      <c r="F33" s="42">
        <f>SUM(F34:F37)</f>
        <v>1871</v>
      </c>
      <c r="G33" s="42">
        <f>SUM(G34:G37)</f>
        <v>2164</v>
      </c>
      <c r="H33" s="42">
        <f>SUM(H34:H37)</f>
        <v>2282</v>
      </c>
      <c r="I33" s="44">
        <f t="shared" si="0"/>
        <v>2449</v>
      </c>
      <c r="J33" s="42">
        <f>SUM(J34:J37)</f>
        <v>607.0625</v>
      </c>
      <c r="K33" s="42">
        <f>SUM(K34:K37)</f>
        <v>619.9</v>
      </c>
      <c r="L33" s="42">
        <f>SUM(L34:L37)</f>
        <v>611.45000000000005</v>
      </c>
      <c r="M33" s="42">
        <f>SUM(M34:M37)</f>
        <v>610.58749999999998</v>
      </c>
    </row>
    <row r="34" spans="1:13" ht="18.600000000000001" customHeight="1">
      <c r="A34" s="297" t="s">
        <v>275</v>
      </c>
      <c r="B34" s="298"/>
      <c r="C34" s="298"/>
      <c r="D34" s="299"/>
      <c r="E34" s="17">
        <v>2121</v>
      </c>
      <c r="F34" s="29"/>
      <c r="G34" s="29"/>
      <c r="H34" s="29"/>
      <c r="I34" s="34">
        <f t="shared" si="0"/>
        <v>0</v>
      </c>
      <c r="J34" s="29"/>
      <c r="K34" s="29"/>
      <c r="L34" s="29"/>
      <c r="M34" s="29"/>
    </row>
    <row r="35" spans="1:13" ht="18.600000000000001" customHeight="1">
      <c r="A35" s="297" t="s">
        <v>278</v>
      </c>
      <c r="B35" s="298"/>
      <c r="C35" s="298"/>
      <c r="D35" s="299"/>
      <c r="E35" s="17">
        <v>2122</v>
      </c>
      <c r="F35" s="29">
        <v>1828</v>
      </c>
      <c r="G35" s="29">
        <v>2000</v>
      </c>
      <c r="H35" s="29">
        <v>2143</v>
      </c>
      <c r="I35" s="34">
        <f t="shared" si="0"/>
        <v>2200</v>
      </c>
      <c r="J35" s="29">
        <f>-1*'I. Інф. до фін.плану'!G57</f>
        <v>550</v>
      </c>
      <c r="K35" s="29">
        <f>-1*'I. Інф. до фін.плану'!H57</f>
        <v>550</v>
      </c>
      <c r="L35" s="29">
        <f>-1*'I. Інф. до фін.плану'!I57</f>
        <v>550</v>
      </c>
      <c r="M35" s="29">
        <f>-1*'I. Інф. до фін.плану'!J57</f>
        <v>550</v>
      </c>
    </row>
    <row r="36" spans="1:13" ht="18.600000000000001" customHeight="1">
      <c r="A36" s="297" t="s">
        <v>279</v>
      </c>
      <c r="B36" s="298"/>
      <c r="C36" s="298"/>
      <c r="D36" s="299"/>
      <c r="E36" s="17">
        <v>2123</v>
      </c>
      <c r="F36" s="29"/>
      <c r="G36" s="29"/>
      <c r="H36" s="29"/>
      <c r="I36" s="34">
        <f t="shared" si="0"/>
        <v>0</v>
      </c>
      <c r="J36" s="29"/>
      <c r="K36" s="29"/>
      <c r="L36" s="29"/>
      <c r="M36" s="29"/>
    </row>
    <row r="37" spans="1:13" ht="18.600000000000001" customHeight="1">
      <c r="A37" s="297" t="s">
        <v>432</v>
      </c>
      <c r="B37" s="298"/>
      <c r="C37" s="298"/>
      <c r="D37" s="299"/>
      <c r="E37" s="17">
        <v>2124</v>
      </c>
      <c r="F37" s="29">
        <v>43</v>
      </c>
      <c r="G37" s="29">
        <v>164</v>
      </c>
      <c r="H37" s="29">
        <v>139</v>
      </c>
      <c r="I37" s="188">
        <f t="shared" si="0"/>
        <v>249.00000000000003</v>
      </c>
      <c r="J37" s="29">
        <f>-1*'I. Інф. до фін.плану'!G43*0.05</f>
        <v>57.0625</v>
      </c>
      <c r="K37" s="45">
        <f>-1*'I. Інф. до фін.плану'!H43*0.05</f>
        <v>69.900000000000006</v>
      </c>
      <c r="L37" s="45">
        <f>-1*'I. Інф. до фін.плану'!I43*0.05</f>
        <v>61.45</v>
      </c>
      <c r="M37" s="45">
        <f>-1*'I. Інф. до фін.плану'!J43*0.05</f>
        <v>60.587500000000006</v>
      </c>
    </row>
    <row r="38" spans="1:13" ht="24" customHeight="1">
      <c r="A38" s="300" t="s">
        <v>280</v>
      </c>
      <c r="B38" s="301"/>
      <c r="C38" s="301"/>
      <c r="D38" s="302"/>
      <c r="E38" s="39">
        <v>2130</v>
      </c>
      <c r="F38" s="42">
        <f>SUM(F39:F43)</f>
        <v>542</v>
      </c>
      <c r="G38" s="42">
        <f>SUM(G39:G43)</f>
        <v>718</v>
      </c>
      <c r="H38" s="42">
        <f>SUM(H39:H43)</f>
        <v>616</v>
      </c>
      <c r="I38" s="44">
        <f t="shared" si="0"/>
        <v>1096</v>
      </c>
      <c r="J38" s="42">
        <f>SUM(J39:J43)</f>
        <v>251</v>
      </c>
      <c r="K38" s="42">
        <f>SUM(K39:K43)</f>
        <v>308</v>
      </c>
      <c r="L38" s="42">
        <f>SUM(L39:L43)</f>
        <v>270</v>
      </c>
      <c r="M38" s="42">
        <f>SUM(M39:M43)</f>
        <v>267</v>
      </c>
    </row>
    <row r="39" spans="1:13" ht="18.75" customHeight="1">
      <c r="A39" s="297" t="s">
        <v>45</v>
      </c>
      <c r="B39" s="298"/>
      <c r="C39" s="298"/>
      <c r="D39" s="299"/>
      <c r="E39" s="17">
        <v>2131</v>
      </c>
      <c r="F39" s="29"/>
      <c r="G39" s="29"/>
      <c r="H39" s="29"/>
      <c r="I39" s="34">
        <f>SUM(J39:M39)</f>
        <v>0</v>
      </c>
      <c r="J39" s="29"/>
      <c r="K39" s="29"/>
      <c r="L39" s="29"/>
      <c r="M39" s="29"/>
    </row>
    <row r="40" spans="1:13" ht="41.25" customHeight="1">
      <c r="A40" s="297" t="s">
        <v>46</v>
      </c>
      <c r="B40" s="298"/>
      <c r="C40" s="298"/>
      <c r="D40" s="299"/>
      <c r="E40" s="17">
        <v>2132</v>
      </c>
      <c r="F40" s="29"/>
      <c r="G40" s="29"/>
      <c r="H40" s="29"/>
      <c r="I40" s="34">
        <f t="shared" si="0"/>
        <v>0</v>
      </c>
      <c r="J40" s="29"/>
      <c r="K40" s="29"/>
      <c r="L40" s="29"/>
      <c r="M40" s="29"/>
    </row>
    <row r="41" spans="1:13" ht="18.75" customHeight="1">
      <c r="A41" s="297" t="s">
        <v>281</v>
      </c>
      <c r="B41" s="298"/>
      <c r="C41" s="298"/>
      <c r="D41" s="299"/>
      <c r="E41" s="17">
        <v>2133</v>
      </c>
      <c r="F41" s="29"/>
      <c r="G41" s="29"/>
      <c r="H41" s="29"/>
      <c r="I41" s="34">
        <f t="shared" si="0"/>
        <v>0</v>
      </c>
      <c r="J41" s="29"/>
      <c r="K41" s="29"/>
      <c r="L41" s="29"/>
      <c r="M41" s="29"/>
    </row>
    <row r="42" spans="1:13" ht="18.75" customHeight="1">
      <c r="A42" s="297" t="s">
        <v>282</v>
      </c>
      <c r="B42" s="298"/>
      <c r="C42" s="298"/>
      <c r="D42" s="299"/>
      <c r="E42" s="17">
        <v>2134</v>
      </c>
      <c r="F42" s="29">
        <v>542</v>
      </c>
      <c r="G42" s="29">
        <v>718</v>
      </c>
      <c r="H42" s="29">
        <v>616</v>
      </c>
      <c r="I42" s="34">
        <f t="shared" si="0"/>
        <v>1096</v>
      </c>
      <c r="J42" s="29">
        <f>-1*'I. Інф. до фін.плану'!G44</f>
        <v>251</v>
      </c>
      <c r="K42" s="45">
        <f>-1*'I. Інф. до фін.плану'!H44</f>
        <v>308</v>
      </c>
      <c r="L42" s="45">
        <f>-1*'I. Інф. до фін.плану'!I44</f>
        <v>270</v>
      </c>
      <c r="M42" s="45">
        <f>-1*'I. Інф. до фін.плану'!J44</f>
        <v>267</v>
      </c>
    </row>
    <row r="43" spans="1:13" ht="18.75" customHeight="1">
      <c r="A43" s="297" t="s">
        <v>283</v>
      </c>
      <c r="B43" s="298"/>
      <c r="C43" s="298"/>
      <c r="D43" s="299"/>
      <c r="E43" s="17">
        <v>2135</v>
      </c>
      <c r="F43" s="29"/>
      <c r="G43" s="29"/>
      <c r="H43" s="29"/>
      <c r="I43" s="34">
        <f t="shared" si="0"/>
        <v>0</v>
      </c>
      <c r="J43" s="29"/>
      <c r="K43" s="29"/>
      <c r="L43" s="29"/>
      <c r="M43" s="29"/>
    </row>
    <row r="44" spans="1:13" ht="18.75" customHeight="1">
      <c r="A44" s="300" t="s">
        <v>284</v>
      </c>
      <c r="B44" s="301"/>
      <c r="C44" s="301"/>
      <c r="D44" s="302"/>
      <c r="E44" s="39">
        <v>2140</v>
      </c>
      <c r="F44" s="42">
        <f>SUM(F45,F46)</f>
        <v>0</v>
      </c>
      <c r="G44" s="42">
        <f>SUM(G45,G46)</f>
        <v>0</v>
      </c>
      <c r="H44" s="42">
        <f>SUM(H45,H46)</f>
        <v>0</v>
      </c>
      <c r="I44" s="44">
        <f t="shared" si="0"/>
        <v>0</v>
      </c>
      <c r="J44" s="42">
        <v>0</v>
      </c>
      <c r="K44" s="42">
        <v>0</v>
      </c>
      <c r="L44" s="42">
        <v>0</v>
      </c>
      <c r="M44" s="42">
        <v>0</v>
      </c>
    </row>
    <row r="45" spans="1:13" ht="37.5" customHeight="1">
      <c r="A45" s="297" t="s">
        <v>285</v>
      </c>
      <c r="B45" s="298"/>
      <c r="C45" s="298"/>
      <c r="D45" s="299"/>
      <c r="E45" s="17">
        <v>2141</v>
      </c>
      <c r="F45" s="29"/>
      <c r="G45" s="29"/>
      <c r="H45" s="29"/>
      <c r="I45" s="34">
        <f t="shared" si="0"/>
        <v>0</v>
      </c>
      <c r="J45" s="29"/>
      <c r="K45" s="29"/>
      <c r="L45" s="29"/>
      <c r="M45" s="29"/>
    </row>
    <row r="46" spans="1:13" ht="18.75" customHeight="1">
      <c r="A46" s="297" t="s">
        <v>286</v>
      </c>
      <c r="B46" s="298"/>
      <c r="C46" s="298"/>
      <c r="D46" s="299"/>
      <c r="E46" s="17">
        <v>2142</v>
      </c>
      <c r="F46" s="29"/>
      <c r="G46" s="29"/>
      <c r="H46" s="29"/>
      <c r="I46" s="34">
        <f t="shared" si="0"/>
        <v>0</v>
      </c>
      <c r="J46" s="29"/>
      <c r="K46" s="29"/>
      <c r="L46" s="29"/>
      <c r="M46" s="29"/>
    </row>
    <row r="47" spans="1:13" ht="26.25" customHeight="1">
      <c r="A47" s="300" t="s">
        <v>47</v>
      </c>
      <c r="B47" s="301"/>
      <c r="C47" s="301"/>
      <c r="D47" s="302"/>
      <c r="E47" s="39">
        <v>2200</v>
      </c>
      <c r="F47" s="42">
        <f>SUM(F24,F33,F38,F44)</f>
        <v>4427</v>
      </c>
      <c r="G47" s="42">
        <f>SUM(G24,G33,G38,G44)</f>
        <v>5151</v>
      </c>
      <c r="H47" s="42">
        <f>SUM(H24,H33,H38,H44)</f>
        <v>4868</v>
      </c>
      <c r="I47" s="44">
        <f t="shared" si="0"/>
        <v>6133.4</v>
      </c>
      <c r="J47" s="42">
        <f>SUM(J24,J33,J38,J44)</f>
        <v>1535.4875</v>
      </c>
      <c r="K47" s="42">
        <f>SUM(K24,K33,K38,K44)</f>
        <v>1629.54</v>
      </c>
      <c r="L47" s="42">
        <f>SUM(L24,L33,L38,L44)</f>
        <v>1512.67</v>
      </c>
      <c r="M47" s="42">
        <f>SUM(M24,M33,M38,M44)</f>
        <v>1455.7024999999999</v>
      </c>
    </row>
    <row r="48" spans="1:13" ht="15" customHeight="1">
      <c r="A48" s="58"/>
      <c r="B48" s="58"/>
      <c r="C48" s="58"/>
      <c r="D48" s="58"/>
      <c r="E48" s="57"/>
      <c r="F48" s="59"/>
      <c r="G48" s="60"/>
      <c r="H48" s="60"/>
      <c r="I48" s="59"/>
      <c r="J48" s="60"/>
      <c r="K48" s="60"/>
      <c r="L48" s="60"/>
      <c r="M48" s="60"/>
    </row>
    <row r="49" spans="1:13" ht="36" customHeight="1">
      <c r="A49" s="58"/>
      <c r="B49" s="58"/>
      <c r="C49" s="58"/>
      <c r="D49" s="58"/>
      <c r="E49" s="57"/>
      <c r="F49" s="59"/>
      <c r="G49" s="60"/>
      <c r="H49" s="60"/>
      <c r="I49" s="59"/>
      <c r="J49" s="60"/>
      <c r="K49" s="60"/>
      <c r="L49" s="60"/>
      <c r="M49" s="60"/>
    </row>
    <row r="50" spans="1:13" ht="46.5" customHeight="1">
      <c r="A50" s="206" t="s">
        <v>446</v>
      </c>
      <c r="B50" s="194"/>
      <c r="C50" s="194"/>
      <c r="D50" s="194"/>
      <c r="E50" s="195"/>
      <c r="F50" s="319" t="s">
        <v>147</v>
      </c>
      <c r="G50" s="319"/>
      <c r="H50" s="319"/>
      <c r="I50" s="319"/>
      <c r="J50" s="196"/>
      <c r="K50" s="381" t="s">
        <v>442</v>
      </c>
      <c r="L50" s="381"/>
      <c r="M50" s="381"/>
    </row>
    <row r="51" spans="1:13" ht="22.5" customHeight="1">
      <c r="A51" s="165" t="s">
        <v>287</v>
      </c>
      <c r="B51" s="165"/>
      <c r="C51" s="165"/>
      <c r="D51" s="165"/>
      <c r="E51" s="101"/>
      <c r="F51" s="320" t="s">
        <v>288</v>
      </c>
      <c r="G51" s="320"/>
      <c r="H51" s="320"/>
      <c r="I51" s="320"/>
      <c r="J51" s="98"/>
      <c r="K51" s="225" t="s">
        <v>150</v>
      </c>
      <c r="L51" s="225"/>
      <c r="M51" s="225"/>
    </row>
  </sheetData>
  <mergeCells count="54">
    <mergeCell ref="A40:D40"/>
    <mergeCell ref="A41:D41"/>
    <mergeCell ref="A42:D42"/>
    <mergeCell ref="A43:D43"/>
    <mergeCell ref="A31:D31"/>
    <mergeCell ref="A32:D32"/>
    <mergeCell ref="A39:D39"/>
    <mergeCell ref="F50:I50"/>
    <mergeCell ref="K51:M51"/>
    <mergeCell ref="F51:I51"/>
    <mergeCell ref="A44:D44"/>
    <mergeCell ref="A45:D45"/>
    <mergeCell ref="A46:D46"/>
    <mergeCell ref="A47:D47"/>
    <mergeCell ref="K50:M50"/>
    <mergeCell ref="A29:D29"/>
    <mergeCell ref="A30:D30"/>
    <mergeCell ref="A25:D25"/>
    <mergeCell ref="A26:D26"/>
    <mergeCell ref="A38:D38"/>
    <mergeCell ref="A33:D33"/>
    <mergeCell ref="A34:D34"/>
    <mergeCell ref="A35:D35"/>
    <mergeCell ref="A36:D36"/>
    <mergeCell ref="A27:D27"/>
    <mergeCell ref="A28:D28"/>
    <mergeCell ref="A37:D37"/>
    <mergeCell ref="A6:D6"/>
    <mergeCell ref="A8:D8"/>
    <mergeCell ref="A9:D9"/>
    <mergeCell ref="A12:D12"/>
    <mergeCell ref="A13:D13"/>
    <mergeCell ref="A11:D11"/>
    <mergeCell ref="A10:D10"/>
    <mergeCell ref="A18:D18"/>
    <mergeCell ref="A7:M7"/>
    <mergeCell ref="A14:D14"/>
    <mergeCell ref="A15:D15"/>
    <mergeCell ref="A16:D16"/>
    <mergeCell ref="A17:D17"/>
    <mergeCell ref="A19:D19"/>
    <mergeCell ref="A20:D20"/>
    <mergeCell ref="A21:D21"/>
    <mergeCell ref="A22:D22"/>
    <mergeCell ref="A24:D24"/>
    <mergeCell ref="A23:M23"/>
    <mergeCell ref="A2:M2"/>
    <mergeCell ref="E4:E5"/>
    <mergeCell ref="F4:F5"/>
    <mergeCell ref="G4:G5"/>
    <mergeCell ref="H4:H5"/>
    <mergeCell ref="I4:I5"/>
    <mergeCell ref="J4:M4"/>
    <mergeCell ref="A4:D5"/>
  </mergeCells>
  <pageMargins left="1.1023622047244095" right="0.39370078740157483" top="0.70866141732283472" bottom="0.55118110236220474" header="0.51181102362204722" footer="0.31496062992125984"/>
  <pageSetup paperSize="9" scale="45" orientation="landscape" r:id="rId1"/>
  <headerFooter>
    <oddHeader>&amp;RПродовження додатка 1Таблиця 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91"/>
  <sheetViews>
    <sheetView topLeftCell="A71" zoomScale="65" zoomScaleNormal="65" zoomScaleSheetLayoutView="56" workbookViewId="0">
      <selection activeCell="H90" sqref="H90:J90"/>
    </sheetView>
  </sheetViews>
  <sheetFormatPr defaultRowHeight="12.75"/>
  <cols>
    <col min="1" max="1" width="99.42578125" customWidth="1"/>
    <col min="2" max="2" width="13.28515625" customWidth="1"/>
    <col min="3" max="10" width="15.42578125" customWidth="1"/>
  </cols>
  <sheetData>
    <row r="1" spans="1:10" ht="42" customHeight="1">
      <c r="A1" s="322" t="s">
        <v>289</v>
      </c>
      <c r="B1" s="322"/>
      <c r="C1" s="322"/>
      <c r="D1" s="322"/>
      <c r="E1" s="322"/>
      <c r="F1" s="322"/>
      <c r="G1" s="322"/>
      <c r="H1" s="322"/>
      <c r="I1" s="322"/>
      <c r="J1" s="322"/>
    </row>
    <row r="2" spans="1:10" ht="18.75">
      <c r="A2" s="166"/>
      <c r="B2" s="166"/>
      <c r="C2" s="166"/>
      <c r="D2" s="166"/>
      <c r="E2" s="166"/>
      <c r="F2" s="166"/>
      <c r="G2" s="166"/>
      <c r="H2" s="166"/>
      <c r="I2" s="166"/>
      <c r="J2" s="166"/>
    </row>
    <row r="3" spans="1:10" ht="41.25" customHeight="1">
      <c r="A3" s="323" t="s">
        <v>23</v>
      </c>
      <c r="B3" s="290" t="s">
        <v>290</v>
      </c>
      <c r="C3" s="290" t="s">
        <v>253</v>
      </c>
      <c r="D3" s="290" t="s">
        <v>254</v>
      </c>
      <c r="E3" s="290" t="s">
        <v>27</v>
      </c>
      <c r="F3" s="223" t="s">
        <v>291</v>
      </c>
      <c r="G3" s="223" t="s">
        <v>168</v>
      </c>
      <c r="H3" s="223"/>
      <c r="I3" s="223"/>
      <c r="J3" s="223"/>
    </row>
    <row r="4" spans="1:10" ht="45.75" customHeight="1">
      <c r="A4" s="324"/>
      <c r="B4" s="290"/>
      <c r="C4" s="290"/>
      <c r="D4" s="290"/>
      <c r="E4" s="290"/>
      <c r="F4" s="223"/>
      <c r="G4" s="161" t="s">
        <v>170</v>
      </c>
      <c r="H4" s="161" t="s">
        <v>171</v>
      </c>
      <c r="I4" s="161" t="s">
        <v>172</v>
      </c>
      <c r="J4" s="161" t="s">
        <v>173</v>
      </c>
    </row>
    <row r="5" spans="1:10" ht="18.75" customHeight="1">
      <c r="A5" s="145">
        <v>1</v>
      </c>
      <c r="B5" s="161">
        <v>2</v>
      </c>
      <c r="C5" s="161">
        <v>3</v>
      </c>
      <c r="D5" s="161">
        <v>4</v>
      </c>
      <c r="E5" s="161">
        <v>5</v>
      </c>
      <c r="F5" s="161">
        <v>6</v>
      </c>
      <c r="G5" s="161">
        <v>7</v>
      </c>
      <c r="H5" s="161">
        <v>8</v>
      </c>
      <c r="I5" s="161">
        <v>9</v>
      </c>
      <c r="J5" s="161">
        <v>10</v>
      </c>
    </row>
    <row r="6" spans="1:10" ht="28.5" customHeight="1">
      <c r="A6" s="163" t="s">
        <v>292</v>
      </c>
      <c r="B6" s="164"/>
      <c r="C6" s="238"/>
      <c r="D6" s="238"/>
      <c r="E6" s="238"/>
      <c r="F6" s="238"/>
      <c r="G6" s="238"/>
      <c r="H6" s="238"/>
      <c r="I6" s="238"/>
      <c r="J6" s="238"/>
    </row>
    <row r="7" spans="1:10" ht="18.75" customHeight="1">
      <c r="A7" s="68" t="s">
        <v>293</v>
      </c>
      <c r="B7" s="72">
        <v>3000</v>
      </c>
      <c r="C7" s="42">
        <f>SUM(C8:C9,C11,C14:C15,C19,C13)</f>
        <v>21435</v>
      </c>
      <c r="D7" s="42">
        <f t="shared" ref="D7:J7" si="0">SUM(D8:D9,D11,D14:D15,D19,D13)</f>
        <v>12955</v>
      </c>
      <c r="E7" s="42">
        <f t="shared" si="0"/>
        <v>18810</v>
      </c>
      <c r="F7" s="179">
        <f t="shared" si="0"/>
        <v>17800</v>
      </c>
      <c r="G7" s="42">
        <f t="shared" si="0"/>
        <v>4100</v>
      </c>
      <c r="H7" s="42">
        <f t="shared" si="0"/>
        <v>4800</v>
      </c>
      <c r="I7" s="42">
        <f t="shared" si="0"/>
        <v>4600</v>
      </c>
      <c r="J7" s="42">
        <f t="shared" si="0"/>
        <v>4300</v>
      </c>
    </row>
    <row r="8" spans="1:10" ht="18.75" customHeight="1">
      <c r="A8" s="5" t="s">
        <v>294</v>
      </c>
      <c r="B8" s="6">
        <v>3010</v>
      </c>
      <c r="C8" s="29">
        <v>19909</v>
      </c>
      <c r="D8" s="29">
        <v>10900</v>
      </c>
      <c r="E8" s="29">
        <v>13060</v>
      </c>
      <c r="F8" s="34">
        <f t="shared" ref="F8:F77" si="1">SUM(G8:J8)</f>
        <v>17800</v>
      </c>
      <c r="G8" s="29">
        <v>4100</v>
      </c>
      <c r="H8" s="45">
        <v>4800</v>
      </c>
      <c r="I8" s="45">
        <v>4600</v>
      </c>
      <c r="J8" s="45">
        <v>4300</v>
      </c>
    </row>
    <row r="9" spans="1:10" ht="18.75" customHeight="1">
      <c r="A9" s="5" t="s">
        <v>295</v>
      </c>
      <c r="B9" s="6">
        <v>3020</v>
      </c>
      <c r="C9" s="29"/>
      <c r="D9" s="29"/>
      <c r="E9" s="29"/>
      <c r="F9" s="34">
        <f t="shared" si="1"/>
        <v>0</v>
      </c>
      <c r="G9" s="29"/>
      <c r="H9" s="29"/>
      <c r="I9" s="29"/>
      <c r="J9" s="29"/>
    </row>
    <row r="10" spans="1:10" ht="18.75" customHeight="1">
      <c r="A10" s="5" t="s">
        <v>296</v>
      </c>
      <c r="B10" s="6">
        <v>3030</v>
      </c>
      <c r="C10" s="29"/>
      <c r="D10" s="29"/>
      <c r="E10" s="29"/>
      <c r="F10" s="34">
        <f t="shared" si="1"/>
        <v>0</v>
      </c>
      <c r="G10" s="29"/>
      <c r="H10" s="29"/>
      <c r="I10" s="29"/>
      <c r="J10" s="29"/>
    </row>
    <row r="11" spans="1:10" ht="18.75" customHeight="1">
      <c r="A11" s="5" t="s">
        <v>297</v>
      </c>
      <c r="B11" s="6">
        <v>3040</v>
      </c>
      <c r="C11" s="29">
        <v>466</v>
      </c>
      <c r="D11" s="29"/>
      <c r="E11" s="29">
        <v>50</v>
      </c>
      <c r="F11" s="34">
        <f t="shared" si="1"/>
        <v>0</v>
      </c>
      <c r="G11" s="29"/>
      <c r="H11" s="29"/>
      <c r="I11" s="29"/>
      <c r="J11" s="29"/>
    </row>
    <row r="12" spans="1:10" ht="18.75" customHeight="1">
      <c r="A12" s="5" t="s">
        <v>298</v>
      </c>
      <c r="B12" s="6">
        <v>3041</v>
      </c>
      <c r="C12" s="29"/>
      <c r="D12" s="29"/>
      <c r="E12" s="29"/>
      <c r="F12" s="34">
        <f t="shared" si="1"/>
        <v>0</v>
      </c>
      <c r="G12" s="29"/>
      <c r="H12" s="29"/>
      <c r="I12" s="29"/>
      <c r="J12" s="29"/>
    </row>
    <row r="13" spans="1:10" ht="18.75" customHeight="1">
      <c r="A13" s="5" t="s">
        <v>433</v>
      </c>
      <c r="B13" s="6">
        <v>3042</v>
      </c>
      <c r="C13" s="29">
        <v>1005</v>
      </c>
      <c r="D13" s="29">
        <v>2055</v>
      </c>
      <c r="E13" s="29">
        <v>5700</v>
      </c>
      <c r="F13" s="34">
        <f t="shared" si="1"/>
        <v>0</v>
      </c>
      <c r="G13" s="29"/>
      <c r="H13" s="29"/>
      <c r="I13" s="29"/>
      <c r="J13" s="29"/>
    </row>
    <row r="14" spans="1:10" ht="18.75" customHeight="1">
      <c r="A14" s="5" t="s">
        <v>299</v>
      </c>
      <c r="B14" s="6">
        <v>3050</v>
      </c>
      <c r="C14" s="29">
        <v>55</v>
      </c>
      <c r="D14" s="29"/>
      <c r="E14" s="29"/>
      <c r="F14" s="34">
        <f t="shared" si="1"/>
        <v>0</v>
      </c>
      <c r="G14" s="29"/>
      <c r="H14" s="29"/>
      <c r="I14" s="29"/>
      <c r="J14" s="29"/>
    </row>
    <row r="15" spans="1:10" ht="18.75" customHeight="1">
      <c r="A15" s="5" t="s">
        <v>300</v>
      </c>
      <c r="B15" s="6">
        <v>3060</v>
      </c>
      <c r="C15" s="34">
        <f>SUM(C16:C18)</f>
        <v>0</v>
      </c>
      <c r="D15" s="34">
        <f>SUM(D16:D18)</f>
        <v>0</v>
      </c>
      <c r="E15" s="34">
        <f>SUM(E16:E18)</f>
        <v>0</v>
      </c>
      <c r="F15" s="34">
        <f t="shared" si="1"/>
        <v>0</v>
      </c>
      <c r="G15" s="34">
        <f>SUM(G16:G18)</f>
        <v>0</v>
      </c>
      <c r="H15" s="34">
        <f>SUM(H16:H18)</f>
        <v>0</v>
      </c>
      <c r="I15" s="34">
        <f>SUM(I16:I18)</f>
        <v>0</v>
      </c>
      <c r="J15" s="34">
        <f>SUM(J16:J18)</f>
        <v>0</v>
      </c>
    </row>
    <row r="16" spans="1:10" ht="18.75" customHeight="1">
      <c r="A16" s="5" t="s">
        <v>301</v>
      </c>
      <c r="B16" s="150">
        <v>3061</v>
      </c>
      <c r="C16" s="29"/>
      <c r="D16" s="29"/>
      <c r="E16" s="29"/>
      <c r="F16" s="34">
        <f t="shared" si="1"/>
        <v>0</v>
      </c>
      <c r="G16" s="29"/>
      <c r="H16" s="29"/>
      <c r="I16" s="29"/>
      <c r="J16" s="29"/>
    </row>
    <row r="17" spans="1:10" ht="18.75" customHeight="1">
      <c r="A17" s="5" t="s">
        <v>302</v>
      </c>
      <c r="B17" s="150">
        <v>3062</v>
      </c>
      <c r="C17" s="29"/>
      <c r="D17" s="29"/>
      <c r="E17" s="29"/>
      <c r="F17" s="34">
        <f t="shared" si="1"/>
        <v>0</v>
      </c>
      <c r="G17" s="29"/>
      <c r="H17" s="29"/>
      <c r="I17" s="29"/>
      <c r="J17" s="29"/>
    </row>
    <row r="18" spans="1:10" ht="18.75" customHeight="1">
      <c r="A18" s="5" t="s">
        <v>303</v>
      </c>
      <c r="B18" s="150">
        <v>3063</v>
      </c>
      <c r="C18" s="29"/>
      <c r="D18" s="29"/>
      <c r="E18" s="29"/>
      <c r="F18" s="34">
        <f t="shared" si="1"/>
        <v>0</v>
      </c>
      <c r="G18" s="29"/>
      <c r="H18" s="29"/>
      <c r="I18" s="29"/>
      <c r="J18" s="29"/>
    </row>
    <row r="19" spans="1:10" ht="18.75" customHeight="1">
      <c r="A19" s="5" t="s">
        <v>304</v>
      </c>
      <c r="B19" s="6">
        <v>3070</v>
      </c>
      <c r="C19" s="29"/>
      <c r="D19" s="29"/>
      <c r="E19" s="29"/>
      <c r="F19" s="34">
        <f t="shared" si="1"/>
        <v>0</v>
      </c>
      <c r="G19" s="29"/>
      <c r="H19" s="29"/>
      <c r="I19" s="29"/>
      <c r="J19" s="29"/>
    </row>
    <row r="20" spans="1:10" ht="18.75" customHeight="1">
      <c r="A20" s="7" t="s">
        <v>305</v>
      </c>
      <c r="B20" s="8">
        <v>3100</v>
      </c>
      <c r="C20" s="42">
        <f>SUM(C21:C24,C28,C38,C39)</f>
        <v>-19726</v>
      </c>
      <c r="D20" s="42">
        <f>SUM(D21:D24,D28,D38,D39)</f>
        <v>-13473</v>
      </c>
      <c r="E20" s="42">
        <f>SUM(E21:E24,E28,E38,E39)</f>
        <v>-19313</v>
      </c>
      <c r="F20" s="44">
        <f t="shared" si="1"/>
        <v>-18717.400000000001</v>
      </c>
      <c r="G20" s="42">
        <f>SUM(G21:G24,G28,G38,G39)</f>
        <v>-4625.7375000000002</v>
      </c>
      <c r="H20" s="42">
        <f>SUM(H21:H24,H28,H38,H39)</f>
        <v>-5019.54</v>
      </c>
      <c r="I20" s="42">
        <f>SUM(I21:I24,I28,I38,I39)</f>
        <v>-4571.67</v>
      </c>
      <c r="J20" s="42">
        <f>SUM(J21:J24,J28,J38,J39)</f>
        <v>-4500.4524999999994</v>
      </c>
    </row>
    <row r="21" spans="1:10" ht="18.75" customHeight="1">
      <c r="A21" s="5" t="s">
        <v>306</v>
      </c>
      <c r="B21" s="73">
        <v>3110</v>
      </c>
      <c r="C21" s="29">
        <v>-11905</v>
      </c>
      <c r="D21" s="29">
        <v>-4100</v>
      </c>
      <c r="E21" s="29">
        <v>-11500</v>
      </c>
      <c r="F21" s="34">
        <f t="shared" si="1"/>
        <v>-8700</v>
      </c>
      <c r="G21" s="45">
        <v>-2200</v>
      </c>
      <c r="H21" s="45">
        <v>-2300</v>
      </c>
      <c r="I21" s="45">
        <v>-2100</v>
      </c>
      <c r="J21" s="45">
        <v>-2100</v>
      </c>
    </row>
    <row r="22" spans="1:10" ht="18.75" customHeight="1">
      <c r="A22" s="5" t="s">
        <v>307</v>
      </c>
      <c r="B22" s="73">
        <v>3120</v>
      </c>
      <c r="C22" s="29">
        <v>-1984</v>
      </c>
      <c r="D22" s="29">
        <v>-3260</v>
      </c>
      <c r="E22" s="29">
        <v>-2800</v>
      </c>
      <c r="F22" s="34">
        <f t="shared" si="1"/>
        <v>-4980</v>
      </c>
      <c r="G22" s="29">
        <f>'I. Інф. до фін.плану'!G43</f>
        <v>-1141.25</v>
      </c>
      <c r="H22" s="45">
        <f>'I. Інф. до фін.плану'!H43</f>
        <v>-1398</v>
      </c>
      <c r="I22" s="45">
        <f>'I. Інф. до фін.плану'!I43</f>
        <v>-1229</v>
      </c>
      <c r="J22" s="45">
        <f>'I. Інф. до фін.плану'!J43</f>
        <v>-1211.75</v>
      </c>
    </row>
    <row r="23" spans="1:10" ht="18.75" customHeight="1">
      <c r="A23" s="5" t="s">
        <v>178</v>
      </c>
      <c r="B23" s="73">
        <v>3130</v>
      </c>
      <c r="C23" s="29" t="s">
        <v>175</v>
      </c>
      <c r="D23" s="29" t="s">
        <v>175</v>
      </c>
      <c r="E23" s="29" t="s">
        <v>175</v>
      </c>
      <c r="F23" s="34">
        <f t="shared" si="1"/>
        <v>0</v>
      </c>
      <c r="G23" s="29" t="s">
        <v>175</v>
      </c>
      <c r="H23" s="29" t="s">
        <v>175</v>
      </c>
      <c r="I23" s="29" t="s">
        <v>175</v>
      </c>
      <c r="J23" s="29" t="s">
        <v>175</v>
      </c>
    </row>
    <row r="24" spans="1:10" ht="18.75" customHeight="1">
      <c r="A24" s="5" t="s">
        <v>308</v>
      </c>
      <c r="B24" s="73">
        <v>3140</v>
      </c>
      <c r="C24" s="34">
        <f>SUM(C25:C27)</f>
        <v>0</v>
      </c>
      <c r="D24" s="34">
        <f>SUM(D25:D27)</f>
        <v>0</v>
      </c>
      <c r="E24" s="34">
        <f>SUM(E25:E27)</f>
        <v>0</v>
      </c>
      <c r="F24" s="34">
        <f t="shared" si="1"/>
        <v>0</v>
      </c>
      <c r="G24" s="34">
        <f>SUM(G25:G27)</f>
        <v>0</v>
      </c>
      <c r="H24" s="34">
        <f>SUM(H25:H27)</f>
        <v>0</v>
      </c>
      <c r="I24" s="34">
        <f>SUM(I25:I27)</f>
        <v>0</v>
      </c>
      <c r="J24" s="34">
        <f>SUM(J25:J27)</f>
        <v>0</v>
      </c>
    </row>
    <row r="25" spans="1:10" ht="18.75" customHeight="1">
      <c r="A25" s="5" t="s">
        <v>301</v>
      </c>
      <c r="B25" s="122">
        <v>3141</v>
      </c>
      <c r="C25" s="29" t="s">
        <v>175</v>
      </c>
      <c r="D25" s="29" t="s">
        <v>175</v>
      </c>
      <c r="E25" s="29" t="s">
        <v>175</v>
      </c>
      <c r="F25" s="34">
        <f t="shared" si="1"/>
        <v>0</v>
      </c>
      <c r="G25" s="29" t="s">
        <v>175</v>
      </c>
      <c r="H25" s="29" t="s">
        <v>175</v>
      </c>
      <c r="I25" s="29" t="s">
        <v>175</v>
      </c>
      <c r="J25" s="29" t="s">
        <v>175</v>
      </c>
    </row>
    <row r="26" spans="1:10" ht="18.75" customHeight="1">
      <c r="A26" s="5" t="s">
        <v>302</v>
      </c>
      <c r="B26" s="122">
        <v>3142</v>
      </c>
      <c r="C26" s="29" t="s">
        <v>175</v>
      </c>
      <c r="D26" s="29" t="s">
        <v>175</v>
      </c>
      <c r="E26" s="29" t="s">
        <v>175</v>
      </c>
      <c r="F26" s="34">
        <f t="shared" si="1"/>
        <v>0</v>
      </c>
      <c r="G26" s="29" t="s">
        <v>175</v>
      </c>
      <c r="H26" s="29" t="s">
        <v>175</v>
      </c>
      <c r="I26" s="29" t="s">
        <v>175</v>
      </c>
      <c r="J26" s="29" t="s">
        <v>175</v>
      </c>
    </row>
    <row r="27" spans="1:10" ht="18.75" customHeight="1">
      <c r="A27" s="5" t="s">
        <v>303</v>
      </c>
      <c r="B27" s="122">
        <v>3143</v>
      </c>
      <c r="C27" s="29" t="s">
        <v>175</v>
      </c>
      <c r="D27" s="29" t="s">
        <v>175</v>
      </c>
      <c r="E27" s="29" t="s">
        <v>175</v>
      </c>
      <c r="F27" s="34">
        <f t="shared" si="1"/>
        <v>0</v>
      </c>
      <c r="G27" s="29" t="s">
        <v>175</v>
      </c>
      <c r="H27" s="29" t="s">
        <v>175</v>
      </c>
      <c r="I27" s="29" t="s">
        <v>175</v>
      </c>
      <c r="J27" s="29" t="s">
        <v>175</v>
      </c>
    </row>
    <row r="28" spans="1:10" ht="18.75" customHeight="1">
      <c r="A28" s="5" t="s">
        <v>309</v>
      </c>
      <c r="B28" s="73">
        <v>3150</v>
      </c>
      <c r="C28" s="34">
        <f>SUM(C29:C34,C37)</f>
        <v>-4869</v>
      </c>
      <c r="D28" s="34">
        <f>SUM(D29:D34,D37)</f>
        <v>-4395</v>
      </c>
      <c r="E28" s="34">
        <f>SUM(E29:E34,E37)</f>
        <v>-4252</v>
      </c>
      <c r="F28" s="34">
        <f t="shared" si="1"/>
        <v>-5037.3999999999996</v>
      </c>
      <c r="G28" s="34">
        <f>SUM(G29:G34,G37)</f>
        <v>-1284.4875</v>
      </c>
      <c r="H28" s="34">
        <f>SUM(H29:H34,H37)</f>
        <v>-1321.54</v>
      </c>
      <c r="I28" s="34">
        <f>SUM(I29:I34,I37)</f>
        <v>-1242.67</v>
      </c>
      <c r="J28" s="34">
        <f>SUM(J29:J34,J37)</f>
        <v>-1188.7024999999999</v>
      </c>
    </row>
    <row r="29" spans="1:10" ht="18.75" customHeight="1">
      <c r="A29" s="5" t="s">
        <v>42</v>
      </c>
      <c r="B29" s="122">
        <v>3151</v>
      </c>
      <c r="C29" s="29">
        <v>-65</v>
      </c>
      <c r="D29" s="29">
        <v>-65</v>
      </c>
      <c r="E29" s="29">
        <v>-155</v>
      </c>
      <c r="F29" s="34">
        <f t="shared" si="1"/>
        <v>-92</v>
      </c>
      <c r="G29" s="29">
        <f>'I. Інф. до фін.плану'!E94</f>
        <v>-92</v>
      </c>
      <c r="H29" s="29" t="s">
        <v>175</v>
      </c>
      <c r="I29" s="29" t="s">
        <v>175</v>
      </c>
      <c r="J29" s="29" t="s">
        <v>175</v>
      </c>
    </row>
    <row r="30" spans="1:10" ht="18.75" customHeight="1">
      <c r="A30" s="5" t="s">
        <v>310</v>
      </c>
      <c r="B30" s="122">
        <v>3152</v>
      </c>
      <c r="C30" s="29">
        <v>-1593</v>
      </c>
      <c r="D30" s="29">
        <v>-1580</v>
      </c>
      <c r="E30" s="29">
        <v>-1315</v>
      </c>
      <c r="F30" s="34">
        <f t="shared" si="1"/>
        <v>-1600</v>
      </c>
      <c r="G30" s="29">
        <f>-1*'ІІ. Розп. ч.п. та розр. з бюд.'!J26</f>
        <v>-380</v>
      </c>
      <c r="H30" s="45">
        <f>-1*'ІІ. Розп. ч.п. та розр. з бюд.'!K26</f>
        <v>-450</v>
      </c>
      <c r="I30" s="45">
        <f>-1*'ІІ. Розп. ч.п. та розр. з бюд.'!L26</f>
        <v>-410</v>
      </c>
      <c r="J30" s="45">
        <f>-1*'ІІ. Розп. ч.п. та розр. з бюд.'!M26</f>
        <v>-360</v>
      </c>
    </row>
    <row r="31" spans="1:10" ht="18.75" customHeight="1">
      <c r="A31" s="5" t="s">
        <v>272</v>
      </c>
      <c r="B31" s="122">
        <v>3153</v>
      </c>
      <c r="C31" s="29" t="s">
        <v>175</v>
      </c>
      <c r="D31" s="29" t="s">
        <v>175</v>
      </c>
      <c r="E31" s="29" t="s">
        <v>175</v>
      </c>
      <c r="F31" s="34">
        <f t="shared" si="1"/>
        <v>0</v>
      </c>
      <c r="G31" s="29" t="s">
        <v>175</v>
      </c>
      <c r="H31" s="45" t="s">
        <v>175</v>
      </c>
      <c r="I31" s="45" t="s">
        <v>175</v>
      </c>
      <c r="J31" s="45" t="s">
        <v>175</v>
      </c>
    </row>
    <row r="32" spans="1:10" ht="18.75" customHeight="1">
      <c r="A32" s="5" t="s">
        <v>311</v>
      </c>
      <c r="B32" s="122">
        <v>3154</v>
      </c>
      <c r="C32" s="29" t="s">
        <v>175</v>
      </c>
      <c r="D32" s="29" t="s">
        <v>175</v>
      </c>
      <c r="E32" s="29" t="s">
        <v>175</v>
      </c>
      <c r="F32" s="34">
        <f t="shared" si="1"/>
        <v>0</v>
      </c>
      <c r="G32" s="29" t="s">
        <v>175</v>
      </c>
      <c r="H32" s="45" t="s">
        <v>175</v>
      </c>
      <c r="I32" s="45" t="s">
        <v>175</v>
      </c>
      <c r="J32" s="45" t="s">
        <v>175</v>
      </c>
    </row>
    <row r="33" spans="1:10" ht="18.75" customHeight="1">
      <c r="A33" s="5" t="s">
        <v>275</v>
      </c>
      <c r="B33" s="122">
        <v>3155</v>
      </c>
      <c r="C33" s="29">
        <v>-446</v>
      </c>
      <c r="D33" s="29">
        <v>-586</v>
      </c>
      <c r="E33" s="29">
        <v>-500</v>
      </c>
      <c r="F33" s="34">
        <f t="shared" si="1"/>
        <v>-896.4</v>
      </c>
      <c r="G33" s="29">
        <f>-1*'ІІ. Розп. ч.п. та розр. з бюд.'!J31</f>
        <v>-205.42499999999998</v>
      </c>
      <c r="H33" s="45">
        <f>-1*'ІІ. Розп. ч.п. та розр. з бюд.'!K31</f>
        <v>-251.64</v>
      </c>
      <c r="I33" s="45">
        <f>-1*'ІІ. Розп. ч.п. та розр. з бюд.'!L31</f>
        <v>-221.22</v>
      </c>
      <c r="J33" s="45">
        <f>-1*'ІІ. Розп. ч.п. та розр. з бюд.'!M31</f>
        <v>-218.11499999999998</v>
      </c>
    </row>
    <row r="34" spans="1:10" ht="21.75" customHeight="1">
      <c r="A34" s="116" t="s">
        <v>312</v>
      </c>
      <c r="B34" s="122">
        <v>3156</v>
      </c>
      <c r="C34" s="34">
        <f t="shared" ref="C34:J34" si="2">SUM(C35:C36)</f>
        <v>0</v>
      </c>
      <c r="D34" s="34">
        <f t="shared" si="2"/>
        <v>0</v>
      </c>
      <c r="E34" s="34">
        <f t="shared" si="2"/>
        <v>0</v>
      </c>
      <c r="F34" s="34">
        <f t="shared" si="2"/>
        <v>0</v>
      </c>
      <c r="G34" s="34">
        <f t="shared" si="2"/>
        <v>0</v>
      </c>
      <c r="H34" s="34">
        <f t="shared" si="2"/>
        <v>0</v>
      </c>
      <c r="I34" s="34">
        <f t="shared" si="2"/>
        <v>0</v>
      </c>
      <c r="J34" s="34">
        <f t="shared" si="2"/>
        <v>0</v>
      </c>
    </row>
    <row r="35" spans="1:10" ht="36.75" customHeight="1">
      <c r="A35" s="5" t="s">
        <v>45</v>
      </c>
      <c r="B35" s="122" t="s">
        <v>313</v>
      </c>
      <c r="C35" s="29" t="s">
        <v>175</v>
      </c>
      <c r="D35" s="29" t="s">
        <v>175</v>
      </c>
      <c r="E35" s="29" t="s">
        <v>175</v>
      </c>
      <c r="F35" s="34"/>
      <c r="G35" s="29" t="s">
        <v>175</v>
      </c>
      <c r="H35" s="29" t="s">
        <v>175</v>
      </c>
      <c r="I35" s="29" t="s">
        <v>175</v>
      </c>
      <c r="J35" s="29" t="s">
        <v>175</v>
      </c>
    </row>
    <row r="36" spans="1:10" ht="54" customHeight="1">
      <c r="A36" s="5" t="s">
        <v>46</v>
      </c>
      <c r="B36" s="73" t="s">
        <v>314</v>
      </c>
      <c r="C36" s="29" t="s">
        <v>175</v>
      </c>
      <c r="D36" s="29" t="s">
        <v>175</v>
      </c>
      <c r="E36" s="29" t="s">
        <v>175</v>
      </c>
      <c r="F36" s="34">
        <f t="shared" si="1"/>
        <v>0</v>
      </c>
      <c r="G36" s="29" t="s">
        <v>175</v>
      </c>
      <c r="H36" s="29" t="s">
        <v>175</v>
      </c>
      <c r="I36" s="29" t="s">
        <v>175</v>
      </c>
      <c r="J36" s="29" t="s">
        <v>175</v>
      </c>
    </row>
    <row r="37" spans="1:10" ht="18.75" customHeight="1">
      <c r="A37" s="5" t="s">
        <v>438</v>
      </c>
      <c r="B37" s="73">
        <v>3157</v>
      </c>
      <c r="C37" s="29">
        <v>-2765</v>
      </c>
      <c r="D37" s="29">
        <v>-2164</v>
      </c>
      <c r="E37" s="29">
        <f>-'ІІ. Розп. ч.п. та розр. з бюд.'!H35-'ІІ. Розп. ч.п. та розр. з бюд.'!H37</f>
        <v>-2282</v>
      </c>
      <c r="F37" s="34">
        <f t="shared" si="1"/>
        <v>-2449</v>
      </c>
      <c r="G37" s="181">
        <f>-1*('ІІ. Розп. ч.п. та розр. з бюд.'!J35+'ІІ. Розп. ч.п. та розр. з бюд.'!J37)</f>
        <v>-607.0625</v>
      </c>
      <c r="H37" s="142">
        <f>-1*('ІІ. Розп. ч.п. та розр. з бюд.'!K35+'ІІ. Розп. ч.п. та розр. з бюд.'!K37)</f>
        <v>-619.9</v>
      </c>
      <c r="I37" s="142">
        <f>-1*('ІІ. Розп. ч.п. та розр. з бюд.'!L35+'ІІ. Розп. ч.п. та розр. з бюд.'!L37)</f>
        <v>-611.45000000000005</v>
      </c>
      <c r="J37" s="142">
        <f>-1*('ІІ. Розп. ч.п. та розр. з бюд.'!M35+'ІІ. Розп. ч.п. та розр. з бюд.'!M37)</f>
        <v>-610.58749999999998</v>
      </c>
    </row>
    <row r="38" spans="1:10" ht="18.75" customHeight="1">
      <c r="A38" s="5" t="s">
        <v>315</v>
      </c>
      <c r="B38" s="73">
        <v>3160</v>
      </c>
      <c r="C38" s="29" t="s">
        <v>175</v>
      </c>
      <c r="D38" s="29" t="s">
        <v>175</v>
      </c>
      <c r="E38" s="29" t="s">
        <v>175</v>
      </c>
      <c r="F38" s="34">
        <f t="shared" si="1"/>
        <v>0</v>
      </c>
      <c r="G38" s="29" t="s">
        <v>175</v>
      </c>
      <c r="H38" s="45" t="s">
        <v>175</v>
      </c>
      <c r="I38" s="45" t="s">
        <v>175</v>
      </c>
      <c r="J38" s="45" t="s">
        <v>175</v>
      </c>
    </row>
    <row r="39" spans="1:10" ht="18.75" customHeight="1">
      <c r="A39" s="5" t="s">
        <v>316</v>
      </c>
      <c r="B39" s="75">
        <v>3170</v>
      </c>
      <c r="C39" s="29">
        <f>C40+C41+C43</f>
        <v>-968</v>
      </c>
      <c r="D39" s="29">
        <f>D40+D41+D43</f>
        <v>-1718</v>
      </c>
      <c r="E39" s="29">
        <f>E40+E41+E42+E43</f>
        <v>-761</v>
      </c>
      <c r="F39" s="34">
        <f t="shared" si="1"/>
        <v>0</v>
      </c>
      <c r="G39" s="29" t="s">
        <v>175</v>
      </c>
      <c r="H39" s="45" t="s">
        <v>175</v>
      </c>
      <c r="I39" s="45" t="s">
        <v>175</v>
      </c>
      <c r="J39" s="45" t="s">
        <v>175</v>
      </c>
    </row>
    <row r="40" spans="1:10" ht="18.75" customHeight="1">
      <c r="A40" s="5" t="s">
        <v>434</v>
      </c>
      <c r="B40" s="180"/>
      <c r="C40" s="29">
        <v>-541</v>
      </c>
      <c r="D40" s="29">
        <v>-718</v>
      </c>
      <c r="E40" s="29">
        <v>-616</v>
      </c>
      <c r="F40" s="34">
        <f t="shared" ref="F40:F43" si="3">SUM(G40:J40)</f>
        <v>-1096</v>
      </c>
      <c r="G40" s="29">
        <f>'I. Інф. до фін.плану'!G44</f>
        <v>-251</v>
      </c>
      <c r="H40" s="45">
        <f>'I. Інф. до фін.плану'!H44</f>
        <v>-308</v>
      </c>
      <c r="I40" s="45">
        <f>'I. Інф. до фін.плану'!I44</f>
        <v>-270</v>
      </c>
      <c r="J40" s="45">
        <f>'I. Інф. до фін.плану'!J44</f>
        <v>-267</v>
      </c>
    </row>
    <row r="41" spans="1:10" ht="18.75" customHeight="1">
      <c r="A41" s="5" t="s">
        <v>439</v>
      </c>
      <c r="B41" s="180"/>
      <c r="C41" s="29">
        <v>-106</v>
      </c>
      <c r="D41" s="29">
        <v>-1000</v>
      </c>
      <c r="E41" s="29">
        <v>-110</v>
      </c>
      <c r="F41" s="34">
        <f t="shared" si="3"/>
        <v>-120</v>
      </c>
      <c r="G41" s="29">
        <v>-30</v>
      </c>
      <c r="H41" s="29">
        <v>-30</v>
      </c>
      <c r="I41" s="29">
        <v>-30</v>
      </c>
      <c r="J41" s="29">
        <v>-30</v>
      </c>
    </row>
    <row r="42" spans="1:10" ht="18.75" customHeight="1">
      <c r="A42" s="5" t="s">
        <v>440</v>
      </c>
      <c r="B42" s="180"/>
      <c r="C42" s="29">
        <v>0</v>
      </c>
      <c r="D42" s="29">
        <v>0</v>
      </c>
      <c r="E42" s="29">
        <v>-35</v>
      </c>
      <c r="F42" s="34">
        <f t="shared" si="3"/>
        <v>-80</v>
      </c>
      <c r="G42" s="29">
        <v>-20</v>
      </c>
      <c r="H42" s="29">
        <v>-20</v>
      </c>
      <c r="I42" s="29">
        <v>-20</v>
      </c>
      <c r="J42" s="29">
        <v>-20</v>
      </c>
    </row>
    <row r="43" spans="1:10" ht="18.75" customHeight="1">
      <c r="A43" s="5" t="s">
        <v>435</v>
      </c>
      <c r="B43" s="180"/>
      <c r="C43" s="29">
        <v>-321</v>
      </c>
      <c r="D43" s="29">
        <v>0</v>
      </c>
      <c r="E43" s="29">
        <v>0</v>
      </c>
      <c r="F43" s="34">
        <f t="shared" si="3"/>
        <v>0</v>
      </c>
      <c r="G43" s="29" t="s">
        <v>175</v>
      </c>
      <c r="H43" s="29" t="s">
        <v>175</v>
      </c>
      <c r="I43" s="29" t="s">
        <v>175</v>
      </c>
      <c r="J43" s="29" t="s">
        <v>175</v>
      </c>
    </row>
    <row r="44" spans="1:10" ht="18.75" customHeight="1">
      <c r="A44" s="7" t="s">
        <v>317</v>
      </c>
      <c r="B44" s="72">
        <v>3195</v>
      </c>
      <c r="C44" s="42">
        <f>SUM(C7,C20)</f>
        <v>1709</v>
      </c>
      <c r="D44" s="42">
        <f t="shared" ref="D44:J44" si="4">SUM(D7,D20)</f>
        <v>-518</v>
      </c>
      <c r="E44" s="42">
        <f t="shared" si="4"/>
        <v>-503</v>
      </c>
      <c r="F44" s="44">
        <f t="shared" si="1"/>
        <v>-917.39999999999964</v>
      </c>
      <c r="G44" s="42">
        <f t="shared" si="4"/>
        <v>-525.73750000000018</v>
      </c>
      <c r="H44" s="42">
        <f t="shared" si="4"/>
        <v>-219.53999999999996</v>
      </c>
      <c r="I44" s="42">
        <f t="shared" si="4"/>
        <v>28.329999999999927</v>
      </c>
      <c r="J44" s="42">
        <f t="shared" si="4"/>
        <v>-200.45249999999942</v>
      </c>
    </row>
    <row r="45" spans="1:10" ht="29.25" customHeight="1">
      <c r="A45" s="163" t="s">
        <v>318</v>
      </c>
      <c r="B45" s="150"/>
      <c r="C45" s="325"/>
      <c r="D45" s="326"/>
      <c r="E45" s="326"/>
      <c r="F45" s="326"/>
      <c r="G45" s="326"/>
      <c r="H45" s="326"/>
      <c r="I45" s="326"/>
      <c r="J45" s="327"/>
    </row>
    <row r="46" spans="1:10" ht="18.75" customHeight="1">
      <c r="A46" s="68" t="s">
        <v>319</v>
      </c>
      <c r="B46" s="147">
        <v>3200</v>
      </c>
      <c r="C46" s="42">
        <f>SUM(C47,C49:C53)</f>
        <v>0</v>
      </c>
      <c r="D46" s="42">
        <f>SUM(D47,D49:D53)</f>
        <v>0</v>
      </c>
      <c r="E46" s="42">
        <f>SUM(E47,E49:E53)</f>
        <v>0</v>
      </c>
      <c r="F46" s="44">
        <f>SUM(G46:J46)</f>
        <v>0</v>
      </c>
      <c r="G46" s="42">
        <f>SUM(G47,G49:G53)</f>
        <v>0</v>
      </c>
      <c r="H46" s="42">
        <f>SUM(H47,H49:H53)</f>
        <v>0</v>
      </c>
      <c r="I46" s="42">
        <f>SUM(I47,I49:I53)</f>
        <v>0</v>
      </c>
      <c r="J46" s="42">
        <f>SUM(J47,J49:J53)</f>
        <v>0</v>
      </c>
    </row>
    <row r="47" spans="1:10" ht="18.75" customHeight="1">
      <c r="A47" s="5" t="s">
        <v>320</v>
      </c>
      <c r="B47" s="6">
        <v>3210</v>
      </c>
      <c r="C47" s="29"/>
      <c r="D47" s="29"/>
      <c r="E47" s="29"/>
      <c r="F47" s="34">
        <f t="shared" si="1"/>
        <v>0</v>
      </c>
      <c r="G47" s="29"/>
      <c r="H47" s="29"/>
      <c r="I47" s="29"/>
      <c r="J47" s="29"/>
    </row>
    <row r="48" spans="1:10" ht="18.75" customHeight="1">
      <c r="A48" s="5" t="s">
        <v>321</v>
      </c>
      <c r="B48" s="6">
        <v>3215</v>
      </c>
      <c r="C48" s="29"/>
      <c r="D48" s="29"/>
      <c r="E48" s="29"/>
      <c r="F48" s="34">
        <f t="shared" si="1"/>
        <v>0</v>
      </c>
      <c r="G48" s="29"/>
      <c r="H48" s="29"/>
      <c r="I48" s="29"/>
      <c r="J48" s="29"/>
    </row>
    <row r="49" spans="1:10" ht="18.75" customHeight="1">
      <c r="A49" s="5" t="s">
        <v>322</v>
      </c>
      <c r="B49" s="6">
        <v>3220</v>
      </c>
      <c r="C49" s="29"/>
      <c r="D49" s="29"/>
      <c r="E49" s="29"/>
      <c r="F49" s="34">
        <f t="shared" si="1"/>
        <v>0</v>
      </c>
      <c r="G49" s="29"/>
      <c r="H49" s="29"/>
      <c r="I49" s="29"/>
      <c r="J49" s="29"/>
    </row>
    <row r="50" spans="1:10" ht="18.75" customHeight="1">
      <c r="A50" s="5" t="s">
        <v>323</v>
      </c>
      <c r="B50" s="6">
        <v>3225</v>
      </c>
      <c r="C50" s="29"/>
      <c r="D50" s="29"/>
      <c r="E50" s="29"/>
      <c r="F50" s="34">
        <f t="shared" si="1"/>
        <v>0</v>
      </c>
      <c r="G50" s="29"/>
      <c r="H50" s="29"/>
      <c r="I50" s="29"/>
      <c r="J50" s="29"/>
    </row>
    <row r="51" spans="1:10" ht="18.75" customHeight="1">
      <c r="A51" s="5" t="s">
        <v>324</v>
      </c>
      <c r="B51" s="6">
        <v>3230</v>
      </c>
      <c r="C51" s="29"/>
      <c r="D51" s="29"/>
      <c r="E51" s="29"/>
      <c r="F51" s="34">
        <f t="shared" si="1"/>
        <v>0</v>
      </c>
      <c r="G51" s="29"/>
      <c r="H51" s="29"/>
      <c r="I51" s="29"/>
      <c r="J51" s="29"/>
    </row>
    <row r="52" spans="1:10" ht="18.75" customHeight="1">
      <c r="A52" s="5" t="s">
        <v>325</v>
      </c>
      <c r="B52" s="6">
        <v>3235</v>
      </c>
      <c r="C52" s="29"/>
      <c r="D52" s="29"/>
      <c r="E52" s="29"/>
      <c r="F52" s="34">
        <f t="shared" si="1"/>
        <v>0</v>
      </c>
      <c r="G52" s="29"/>
      <c r="H52" s="29"/>
      <c r="I52" s="29"/>
      <c r="J52" s="29"/>
    </row>
    <row r="53" spans="1:10" ht="18.75" customHeight="1">
      <c r="A53" s="5" t="s">
        <v>304</v>
      </c>
      <c r="B53" s="6">
        <v>3240</v>
      </c>
      <c r="C53" s="29"/>
      <c r="D53" s="29"/>
      <c r="E53" s="29"/>
      <c r="F53" s="34">
        <f t="shared" si="1"/>
        <v>0</v>
      </c>
      <c r="G53" s="29"/>
      <c r="H53" s="29"/>
      <c r="I53" s="29"/>
      <c r="J53" s="29"/>
    </row>
    <row r="54" spans="1:10" ht="18.75" customHeight="1">
      <c r="A54" s="7" t="s">
        <v>326</v>
      </c>
      <c r="B54" s="8">
        <v>3255</v>
      </c>
      <c r="C54" s="42">
        <f>SUM(C55,C57,C62,C63)</f>
        <v>-15</v>
      </c>
      <c r="D54" s="42">
        <f>SUM(D55,D57,D62,D63)</f>
        <v>-50</v>
      </c>
      <c r="E54" s="42">
        <f>SUM(E55,E57,E62,E63)</f>
        <v>-21</v>
      </c>
      <c r="F54" s="44">
        <f t="shared" si="1"/>
        <v>-35</v>
      </c>
      <c r="G54" s="42">
        <f>SUM(G55,G57,G62,G63)</f>
        <v>-25</v>
      </c>
      <c r="H54" s="42">
        <f>SUM(H55,H57,H62,H63)</f>
        <v>-10</v>
      </c>
      <c r="I54" s="42">
        <f>SUM(I55,I57,I62,I63)</f>
        <v>0</v>
      </c>
      <c r="J54" s="42">
        <f>SUM(J55,J57,J62,J63)</f>
        <v>0</v>
      </c>
    </row>
    <row r="55" spans="1:10" ht="18.75" customHeight="1">
      <c r="A55" s="5" t="s">
        <v>327</v>
      </c>
      <c r="B55" s="73">
        <v>3260</v>
      </c>
      <c r="C55" s="29" t="s">
        <v>175</v>
      </c>
      <c r="D55" s="29" t="s">
        <v>175</v>
      </c>
      <c r="E55" s="29" t="s">
        <v>175</v>
      </c>
      <c r="F55" s="34">
        <f t="shared" si="1"/>
        <v>0</v>
      </c>
      <c r="G55" s="29" t="s">
        <v>175</v>
      </c>
      <c r="H55" s="29" t="s">
        <v>175</v>
      </c>
      <c r="I55" s="29" t="s">
        <v>175</v>
      </c>
      <c r="J55" s="29" t="s">
        <v>175</v>
      </c>
    </row>
    <row r="56" spans="1:10" ht="18.75" customHeight="1">
      <c r="A56" s="5" t="s">
        <v>328</v>
      </c>
      <c r="B56" s="73">
        <v>3265</v>
      </c>
      <c r="C56" s="29" t="s">
        <v>175</v>
      </c>
      <c r="D56" s="29" t="s">
        <v>175</v>
      </c>
      <c r="E56" s="29" t="s">
        <v>175</v>
      </c>
      <c r="F56" s="34">
        <f t="shared" si="1"/>
        <v>0</v>
      </c>
      <c r="G56" s="29" t="s">
        <v>175</v>
      </c>
      <c r="H56" s="29" t="s">
        <v>175</v>
      </c>
      <c r="I56" s="29" t="s">
        <v>175</v>
      </c>
      <c r="J56" s="29" t="s">
        <v>175</v>
      </c>
    </row>
    <row r="57" spans="1:10" ht="18.75" customHeight="1">
      <c r="A57" s="5" t="s">
        <v>329</v>
      </c>
      <c r="B57" s="6">
        <v>3270</v>
      </c>
      <c r="C57" s="43">
        <f>SUM(C58:C61)</f>
        <v>-15</v>
      </c>
      <c r="D57" s="43">
        <f>SUM(D58:D61)</f>
        <v>-50</v>
      </c>
      <c r="E57" s="43">
        <f>SUM(E58:E61)</f>
        <v>-21</v>
      </c>
      <c r="F57" s="34">
        <f t="shared" si="1"/>
        <v>-35</v>
      </c>
      <c r="G57" s="43">
        <f>SUM(G58:G61)</f>
        <v>-25</v>
      </c>
      <c r="H57" s="43">
        <f>SUM(H58:H61)</f>
        <v>-10</v>
      </c>
      <c r="I57" s="43">
        <f>SUM(I58:I61)</f>
        <v>0</v>
      </c>
      <c r="J57" s="43">
        <f>SUM(J58:J61)</f>
        <v>0</v>
      </c>
    </row>
    <row r="58" spans="1:10" ht="18.75" customHeight="1">
      <c r="A58" s="5" t="s">
        <v>330</v>
      </c>
      <c r="B58" s="6">
        <v>3271</v>
      </c>
      <c r="C58" s="29">
        <v>-15</v>
      </c>
      <c r="D58" s="29">
        <v>-30</v>
      </c>
      <c r="E58" s="29">
        <v>-12</v>
      </c>
      <c r="F58" s="34">
        <f t="shared" si="1"/>
        <v>-25</v>
      </c>
      <c r="G58" s="29">
        <v>-25</v>
      </c>
      <c r="H58" s="29">
        <v>0</v>
      </c>
      <c r="I58" s="29" t="s">
        <v>175</v>
      </c>
      <c r="J58" s="29" t="s">
        <v>175</v>
      </c>
    </row>
    <row r="59" spans="1:10" ht="18.75" customHeight="1">
      <c r="A59" s="5" t="s">
        <v>331</v>
      </c>
      <c r="B59" s="6">
        <v>3272</v>
      </c>
      <c r="C59" s="29" t="s">
        <v>175</v>
      </c>
      <c r="D59" s="29" t="s">
        <v>175</v>
      </c>
      <c r="E59" s="29" t="s">
        <v>175</v>
      </c>
      <c r="F59" s="34">
        <f t="shared" si="1"/>
        <v>0</v>
      </c>
      <c r="G59" s="29" t="s">
        <v>175</v>
      </c>
      <c r="H59" s="29" t="s">
        <v>175</v>
      </c>
      <c r="I59" s="29" t="s">
        <v>175</v>
      </c>
      <c r="J59" s="29" t="s">
        <v>175</v>
      </c>
    </row>
    <row r="60" spans="1:10" ht="18.75" customHeight="1">
      <c r="A60" s="5" t="s">
        <v>332</v>
      </c>
      <c r="B60" s="150">
        <v>3273</v>
      </c>
      <c r="C60" s="29" t="s">
        <v>175</v>
      </c>
      <c r="D60" s="29">
        <v>-5</v>
      </c>
      <c r="E60" s="29" t="s">
        <v>175</v>
      </c>
      <c r="F60" s="34">
        <f t="shared" si="1"/>
        <v>0</v>
      </c>
      <c r="G60" s="29" t="s">
        <v>175</v>
      </c>
      <c r="H60" s="29" t="s">
        <v>175</v>
      </c>
      <c r="I60" s="29" t="s">
        <v>175</v>
      </c>
      <c r="J60" s="29" t="s">
        <v>175</v>
      </c>
    </row>
    <row r="61" spans="1:10" ht="18.75" customHeight="1">
      <c r="A61" s="5" t="s">
        <v>333</v>
      </c>
      <c r="B61" s="157">
        <v>3274</v>
      </c>
      <c r="C61" s="29" t="s">
        <v>175</v>
      </c>
      <c r="D61" s="29">
        <v>-15</v>
      </c>
      <c r="E61" s="29">
        <v>-9</v>
      </c>
      <c r="F61" s="34">
        <f t="shared" si="1"/>
        <v>-10</v>
      </c>
      <c r="G61" s="29" t="s">
        <v>175</v>
      </c>
      <c r="H61" s="29">
        <v>-10</v>
      </c>
      <c r="I61" s="29">
        <v>0</v>
      </c>
      <c r="J61" s="29" t="s">
        <v>175</v>
      </c>
    </row>
    <row r="62" spans="1:10" ht="18.75" customHeight="1">
      <c r="A62" s="5" t="s">
        <v>334</v>
      </c>
      <c r="B62" s="74">
        <v>3280</v>
      </c>
      <c r="C62" s="29" t="s">
        <v>175</v>
      </c>
      <c r="D62" s="29" t="s">
        <v>175</v>
      </c>
      <c r="E62" s="29" t="s">
        <v>175</v>
      </c>
      <c r="F62" s="34">
        <f t="shared" si="1"/>
        <v>0</v>
      </c>
      <c r="G62" s="29" t="s">
        <v>175</v>
      </c>
      <c r="H62" s="29" t="s">
        <v>175</v>
      </c>
      <c r="I62" s="29" t="s">
        <v>175</v>
      </c>
      <c r="J62" s="29" t="s">
        <v>175</v>
      </c>
    </row>
    <row r="63" spans="1:10" ht="18.75" customHeight="1">
      <c r="A63" s="5" t="s">
        <v>335</v>
      </c>
      <c r="B63" s="75">
        <v>3290</v>
      </c>
      <c r="C63" s="29" t="s">
        <v>175</v>
      </c>
      <c r="D63" s="29" t="s">
        <v>175</v>
      </c>
      <c r="E63" s="29" t="s">
        <v>175</v>
      </c>
      <c r="F63" s="34">
        <f t="shared" si="1"/>
        <v>0</v>
      </c>
      <c r="G63" s="29" t="s">
        <v>175</v>
      </c>
      <c r="H63" s="29" t="s">
        <v>175</v>
      </c>
      <c r="I63" s="29" t="s">
        <v>175</v>
      </c>
      <c r="J63" s="29" t="s">
        <v>175</v>
      </c>
    </row>
    <row r="64" spans="1:10" ht="18.75" customHeight="1">
      <c r="A64" s="76" t="s">
        <v>336</v>
      </c>
      <c r="B64" s="8">
        <v>3295</v>
      </c>
      <c r="C64" s="42">
        <f>SUM(C46,C54)</f>
        <v>-15</v>
      </c>
      <c r="D64" s="42">
        <f t="shared" ref="D64:J64" si="5">SUM(D46,D54)</f>
        <v>-50</v>
      </c>
      <c r="E64" s="42">
        <f t="shared" si="5"/>
        <v>-21</v>
      </c>
      <c r="F64" s="44">
        <f t="shared" si="1"/>
        <v>-35</v>
      </c>
      <c r="G64" s="42">
        <f t="shared" si="5"/>
        <v>-25</v>
      </c>
      <c r="H64" s="42">
        <f t="shared" si="5"/>
        <v>-10</v>
      </c>
      <c r="I64" s="42">
        <f t="shared" si="5"/>
        <v>0</v>
      </c>
      <c r="J64" s="42">
        <f t="shared" si="5"/>
        <v>0</v>
      </c>
    </row>
    <row r="65" spans="1:10" ht="29.25" customHeight="1">
      <c r="A65" s="163" t="s">
        <v>337</v>
      </c>
      <c r="B65" s="8"/>
      <c r="C65" s="325"/>
      <c r="D65" s="326"/>
      <c r="E65" s="326"/>
      <c r="F65" s="326"/>
      <c r="G65" s="326"/>
      <c r="H65" s="326"/>
      <c r="I65" s="326"/>
      <c r="J65" s="327"/>
    </row>
    <row r="66" spans="1:10" ht="18.75" customHeight="1">
      <c r="A66" s="7" t="s">
        <v>338</v>
      </c>
      <c r="B66" s="8">
        <v>3300</v>
      </c>
      <c r="C66" s="42">
        <f>SUM(C67,C68,C72)</f>
        <v>39</v>
      </c>
      <c r="D66" s="42">
        <f>SUM(D67,D68,D72)</f>
        <v>0</v>
      </c>
      <c r="E66" s="42">
        <f>SUM(E67,E68,E72)</f>
        <v>90</v>
      </c>
      <c r="F66" s="44">
        <f t="shared" si="1"/>
        <v>100</v>
      </c>
      <c r="G66" s="42">
        <f>SUM(G67,G68,G72)</f>
        <v>0</v>
      </c>
      <c r="H66" s="42">
        <f>SUM(H67,H68,H72)</f>
        <v>50</v>
      </c>
      <c r="I66" s="42">
        <f>SUM(I67,I68,I72)</f>
        <v>25</v>
      </c>
      <c r="J66" s="42">
        <f>SUM(J67,J68,J72)</f>
        <v>25</v>
      </c>
    </row>
    <row r="67" spans="1:10" ht="18.75" customHeight="1">
      <c r="A67" s="5" t="s">
        <v>339</v>
      </c>
      <c r="B67" s="150">
        <v>3305</v>
      </c>
      <c r="C67" s="29"/>
      <c r="D67" s="29"/>
      <c r="E67" s="29"/>
      <c r="F67" s="34">
        <f t="shared" si="1"/>
        <v>0</v>
      </c>
      <c r="G67" s="29"/>
      <c r="H67" s="29"/>
      <c r="I67" s="29"/>
      <c r="J67" s="29"/>
    </row>
    <row r="68" spans="1:10" ht="18.75" customHeight="1">
      <c r="A68" s="5" t="s">
        <v>340</v>
      </c>
      <c r="B68" s="150">
        <v>3310</v>
      </c>
      <c r="C68" s="34">
        <f>SUM(C69:C71)</f>
        <v>0</v>
      </c>
      <c r="D68" s="34">
        <f>SUM(D69:D71)</f>
        <v>0</v>
      </c>
      <c r="E68" s="34">
        <f>SUM(E69:E71)</f>
        <v>0</v>
      </c>
      <c r="F68" s="34">
        <f t="shared" si="1"/>
        <v>0</v>
      </c>
      <c r="G68" s="34">
        <f>SUM(G69:G71)</f>
        <v>0</v>
      </c>
      <c r="H68" s="34">
        <f>SUM(H69:H71)</f>
        <v>0</v>
      </c>
      <c r="I68" s="34">
        <f>SUM(I69:I71)</f>
        <v>0</v>
      </c>
      <c r="J68" s="34">
        <f>SUM(J69:J71)</f>
        <v>0</v>
      </c>
    </row>
    <row r="69" spans="1:10" ht="18.75" customHeight="1">
      <c r="A69" s="5" t="s">
        <v>301</v>
      </c>
      <c r="B69" s="150">
        <v>3311</v>
      </c>
      <c r="C69" s="29"/>
      <c r="D69" s="29"/>
      <c r="E69" s="29"/>
      <c r="F69" s="34">
        <f t="shared" si="1"/>
        <v>0</v>
      </c>
      <c r="G69" s="29"/>
      <c r="H69" s="29"/>
      <c r="I69" s="29"/>
      <c r="J69" s="29"/>
    </row>
    <row r="70" spans="1:10" ht="18.75" customHeight="1">
      <c r="A70" s="5" t="s">
        <v>302</v>
      </c>
      <c r="B70" s="6">
        <v>3312</v>
      </c>
      <c r="C70" s="29"/>
      <c r="D70" s="29"/>
      <c r="E70" s="29"/>
      <c r="F70" s="34">
        <f t="shared" si="1"/>
        <v>0</v>
      </c>
      <c r="G70" s="29"/>
      <c r="H70" s="29"/>
      <c r="I70" s="29"/>
      <c r="J70" s="29"/>
    </row>
    <row r="71" spans="1:10" ht="18.75" customHeight="1">
      <c r="A71" s="5" t="s">
        <v>303</v>
      </c>
      <c r="B71" s="6">
        <v>3313</v>
      </c>
      <c r="C71" s="29"/>
      <c r="D71" s="29"/>
      <c r="E71" s="29"/>
      <c r="F71" s="34">
        <f t="shared" si="1"/>
        <v>0</v>
      </c>
      <c r="G71" s="29"/>
      <c r="H71" s="29"/>
      <c r="I71" s="29"/>
      <c r="J71" s="29"/>
    </row>
    <row r="72" spans="1:10" ht="18.75" customHeight="1">
      <c r="A72" s="5" t="s">
        <v>304</v>
      </c>
      <c r="B72" s="6">
        <v>3320</v>
      </c>
      <c r="C72" s="29">
        <v>39</v>
      </c>
      <c r="D72" s="29"/>
      <c r="E72" s="29">
        <v>90</v>
      </c>
      <c r="F72" s="34">
        <f t="shared" si="1"/>
        <v>100</v>
      </c>
      <c r="G72" s="29"/>
      <c r="H72" s="45">
        <v>50</v>
      </c>
      <c r="I72" s="45">
        <v>25</v>
      </c>
      <c r="J72" s="45">
        <v>25</v>
      </c>
    </row>
    <row r="73" spans="1:10" ht="18.75" customHeight="1">
      <c r="A73" s="7" t="s">
        <v>341</v>
      </c>
      <c r="B73" s="8">
        <v>3330</v>
      </c>
      <c r="C73" s="42">
        <f>SUM(C74:C75,C79:C82)</f>
        <v>0</v>
      </c>
      <c r="D73" s="42">
        <f>SUM(D74:D75,D79:D82)</f>
        <v>0</v>
      </c>
      <c r="E73" s="42">
        <f>SUM(E74:E75,E79:E82)</f>
        <v>0</v>
      </c>
      <c r="F73" s="44">
        <f t="shared" si="1"/>
        <v>0</v>
      </c>
      <c r="G73" s="42">
        <f>SUM(G74:G75,G79:G82)</f>
        <v>0</v>
      </c>
      <c r="H73" s="42">
        <f>SUM(H74:H75,H79:H82)</f>
        <v>0</v>
      </c>
      <c r="I73" s="42">
        <f>SUM(I74:I75,I79:I82)</f>
        <v>0</v>
      </c>
      <c r="J73" s="42">
        <f>SUM(J74:J75,J79:J82)</f>
        <v>0</v>
      </c>
    </row>
    <row r="74" spans="1:10" ht="18.75" customHeight="1">
      <c r="A74" s="5" t="s">
        <v>342</v>
      </c>
      <c r="B74" s="150">
        <v>3335</v>
      </c>
      <c r="C74" s="29" t="s">
        <v>175</v>
      </c>
      <c r="D74" s="29" t="s">
        <v>175</v>
      </c>
      <c r="E74" s="29" t="s">
        <v>175</v>
      </c>
      <c r="F74" s="34">
        <f t="shared" si="1"/>
        <v>0</v>
      </c>
      <c r="G74" s="29" t="s">
        <v>175</v>
      </c>
      <c r="H74" s="29" t="s">
        <v>175</v>
      </c>
      <c r="I74" s="29" t="s">
        <v>175</v>
      </c>
      <c r="J74" s="29" t="s">
        <v>175</v>
      </c>
    </row>
    <row r="75" spans="1:10" ht="18.75" customHeight="1">
      <c r="A75" s="5" t="s">
        <v>343</v>
      </c>
      <c r="B75" s="150">
        <v>3340</v>
      </c>
      <c r="C75" s="34">
        <f>SUM(C76:C78)</f>
        <v>0</v>
      </c>
      <c r="D75" s="34">
        <f>SUM(D76:D78)</f>
        <v>0</v>
      </c>
      <c r="E75" s="34">
        <f>SUM(E76:E78)</f>
        <v>0</v>
      </c>
      <c r="F75" s="34">
        <f t="shared" si="1"/>
        <v>0</v>
      </c>
      <c r="G75" s="34">
        <f>SUM(G76:G78)</f>
        <v>0</v>
      </c>
      <c r="H75" s="34">
        <f>SUM(H76:H78)</f>
        <v>0</v>
      </c>
      <c r="I75" s="34">
        <f>SUM(I76:I78)</f>
        <v>0</v>
      </c>
      <c r="J75" s="34">
        <f>SUM(J76:J78)</f>
        <v>0</v>
      </c>
    </row>
    <row r="76" spans="1:10" ht="18.75" customHeight="1">
      <c r="A76" s="5" t="s">
        <v>301</v>
      </c>
      <c r="B76" s="150">
        <v>3341</v>
      </c>
      <c r="C76" s="29" t="s">
        <v>175</v>
      </c>
      <c r="D76" s="29" t="s">
        <v>175</v>
      </c>
      <c r="E76" s="29" t="s">
        <v>175</v>
      </c>
      <c r="F76" s="34">
        <f t="shared" si="1"/>
        <v>0</v>
      </c>
      <c r="G76" s="29" t="s">
        <v>175</v>
      </c>
      <c r="H76" s="29" t="s">
        <v>175</v>
      </c>
      <c r="I76" s="29" t="s">
        <v>175</v>
      </c>
      <c r="J76" s="29" t="s">
        <v>175</v>
      </c>
    </row>
    <row r="77" spans="1:10" ht="18.75" customHeight="1">
      <c r="A77" s="5" t="s">
        <v>302</v>
      </c>
      <c r="B77" s="150">
        <v>3342</v>
      </c>
      <c r="C77" s="29" t="s">
        <v>175</v>
      </c>
      <c r="D77" s="29" t="s">
        <v>175</v>
      </c>
      <c r="E77" s="29" t="s">
        <v>175</v>
      </c>
      <c r="F77" s="34">
        <f t="shared" si="1"/>
        <v>0</v>
      </c>
      <c r="G77" s="29" t="s">
        <v>175</v>
      </c>
      <c r="H77" s="29" t="s">
        <v>175</v>
      </c>
      <c r="I77" s="29" t="s">
        <v>175</v>
      </c>
      <c r="J77" s="29" t="s">
        <v>175</v>
      </c>
    </row>
    <row r="78" spans="1:10" ht="18.75" customHeight="1">
      <c r="A78" s="5" t="s">
        <v>303</v>
      </c>
      <c r="B78" s="150">
        <v>3343</v>
      </c>
      <c r="C78" s="29" t="s">
        <v>175</v>
      </c>
      <c r="D78" s="29" t="s">
        <v>175</v>
      </c>
      <c r="E78" s="29" t="s">
        <v>175</v>
      </c>
      <c r="F78" s="34">
        <f t="shared" ref="F78:F86" si="6">SUM(G78:J78)</f>
        <v>0</v>
      </c>
      <c r="G78" s="29" t="s">
        <v>175</v>
      </c>
      <c r="H78" s="29" t="s">
        <v>175</v>
      </c>
      <c r="I78" s="29" t="s">
        <v>175</v>
      </c>
      <c r="J78" s="29" t="s">
        <v>175</v>
      </c>
    </row>
    <row r="79" spans="1:10" ht="18.75" customHeight="1">
      <c r="A79" s="5" t="s">
        <v>344</v>
      </c>
      <c r="B79" s="150">
        <v>3350</v>
      </c>
      <c r="C79" s="29" t="s">
        <v>175</v>
      </c>
      <c r="D79" s="29" t="s">
        <v>175</v>
      </c>
      <c r="E79" s="29" t="s">
        <v>175</v>
      </c>
      <c r="F79" s="34">
        <f t="shared" si="6"/>
        <v>0</v>
      </c>
      <c r="G79" s="29" t="s">
        <v>175</v>
      </c>
      <c r="H79" s="29" t="s">
        <v>175</v>
      </c>
      <c r="I79" s="29" t="s">
        <v>175</v>
      </c>
      <c r="J79" s="29" t="s">
        <v>175</v>
      </c>
    </row>
    <row r="80" spans="1:10" ht="18.75" customHeight="1">
      <c r="A80" s="5" t="s">
        <v>345</v>
      </c>
      <c r="B80" s="6">
        <v>3360</v>
      </c>
      <c r="C80" s="29" t="s">
        <v>175</v>
      </c>
      <c r="D80" s="29" t="s">
        <v>175</v>
      </c>
      <c r="E80" s="29" t="s">
        <v>175</v>
      </c>
      <c r="F80" s="34">
        <f t="shared" si="6"/>
        <v>0</v>
      </c>
      <c r="G80" s="29" t="s">
        <v>175</v>
      </c>
      <c r="H80" s="29" t="s">
        <v>175</v>
      </c>
      <c r="I80" s="29" t="s">
        <v>175</v>
      </c>
      <c r="J80" s="29" t="s">
        <v>175</v>
      </c>
    </row>
    <row r="81" spans="1:10" ht="18.75" customHeight="1">
      <c r="A81" s="5" t="s">
        <v>346</v>
      </c>
      <c r="B81" s="6">
        <v>3370</v>
      </c>
      <c r="C81" s="29" t="s">
        <v>175</v>
      </c>
      <c r="D81" s="29" t="s">
        <v>175</v>
      </c>
      <c r="E81" s="29" t="s">
        <v>175</v>
      </c>
      <c r="F81" s="34">
        <f t="shared" si="6"/>
        <v>0</v>
      </c>
      <c r="G81" s="29" t="s">
        <v>175</v>
      </c>
      <c r="H81" s="29" t="s">
        <v>175</v>
      </c>
      <c r="I81" s="29" t="s">
        <v>175</v>
      </c>
      <c r="J81" s="29" t="s">
        <v>175</v>
      </c>
    </row>
    <row r="82" spans="1:10" ht="18.75" customHeight="1">
      <c r="A82" s="5" t="s">
        <v>335</v>
      </c>
      <c r="B82" s="6">
        <v>3380</v>
      </c>
      <c r="C82" s="29" t="s">
        <v>175</v>
      </c>
      <c r="D82" s="29" t="s">
        <v>175</v>
      </c>
      <c r="E82" s="29" t="s">
        <v>175</v>
      </c>
      <c r="F82" s="34">
        <f t="shared" si="6"/>
        <v>0</v>
      </c>
      <c r="G82" s="29" t="s">
        <v>175</v>
      </c>
      <c r="H82" s="29" t="s">
        <v>175</v>
      </c>
      <c r="I82" s="29" t="s">
        <v>175</v>
      </c>
      <c r="J82" s="29" t="s">
        <v>175</v>
      </c>
    </row>
    <row r="83" spans="1:10" ht="18.75" customHeight="1">
      <c r="A83" s="7" t="s">
        <v>347</v>
      </c>
      <c r="B83" s="8">
        <v>3395</v>
      </c>
      <c r="C83" s="42">
        <f>SUM(C66,C73)</f>
        <v>39</v>
      </c>
      <c r="D83" s="42">
        <f t="shared" ref="D83:J83" si="7">SUM(D66,D73)</f>
        <v>0</v>
      </c>
      <c r="E83" s="42">
        <f t="shared" si="7"/>
        <v>90</v>
      </c>
      <c r="F83" s="44">
        <f t="shared" si="6"/>
        <v>100</v>
      </c>
      <c r="G83" s="42">
        <f t="shared" si="7"/>
        <v>0</v>
      </c>
      <c r="H83" s="42">
        <f t="shared" si="7"/>
        <v>50</v>
      </c>
      <c r="I83" s="42">
        <f t="shared" si="7"/>
        <v>25</v>
      </c>
      <c r="J83" s="42">
        <f t="shared" si="7"/>
        <v>25</v>
      </c>
    </row>
    <row r="84" spans="1:10" ht="18.75" customHeight="1">
      <c r="A84" s="7" t="s">
        <v>348</v>
      </c>
      <c r="B84" s="128">
        <v>3400</v>
      </c>
      <c r="C84" s="42">
        <f t="shared" ref="C84:J84" si="8">SUM(C44,C64,C83)</f>
        <v>1733</v>
      </c>
      <c r="D84" s="42">
        <f t="shared" si="8"/>
        <v>-568</v>
      </c>
      <c r="E84" s="42">
        <f t="shared" si="8"/>
        <v>-434</v>
      </c>
      <c r="F84" s="42">
        <f t="shared" si="8"/>
        <v>-852.39999999999964</v>
      </c>
      <c r="G84" s="42">
        <f t="shared" si="8"/>
        <v>-550.73750000000018</v>
      </c>
      <c r="H84" s="42">
        <f t="shared" si="8"/>
        <v>-179.53999999999996</v>
      </c>
      <c r="I84" s="42">
        <f t="shared" si="8"/>
        <v>53.329999999999927</v>
      </c>
      <c r="J84" s="42">
        <f t="shared" si="8"/>
        <v>-175.45249999999942</v>
      </c>
    </row>
    <row r="85" spans="1:10" ht="18.75" customHeight="1">
      <c r="A85" s="5" t="s">
        <v>349</v>
      </c>
      <c r="B85" s="73">
        <v>3405</v>
      </c>
      <c r="C85" s="78">
        <v>343</v>
      </c>
      <c r="D85" s="78">
        <v>1041</v>
      </c>
      <c r="E85" s="78">
        <v>2076</v>
      </c>
      <c r="F85" s="78">
        <f>E87</f>
        <v>1642</v>
      </c>
      <c r="G85" s="78">
        <f>F85</f>
        <v>1642</v>
      </c>
      <c r="H85" s="215">
        <f>G87</f>
        <v>1091.2624999999998</v>
      </c>
      <c r="I85" s="215">
        <f>H87</f>
        <v>911.72249999999985</v>
      </c>
      <c r="J85" s="215">
        <f>I87</f>
        <v>965.05249999999978</v>
      </c>
    </row>
    <row r="86" spans="1:10" ht="18.75" customHeight="1">
      <c r="A86" s="24" t="s">
        <v>350</v>
      </c>
      <c r="B86" s="73">
        <v>3410</v>
      </c>
      <c r="C86" s="77"/>
      <c r="D86" s="78"/>
      <c r="E86" s="78"/>
      <c r="F86" s="34">
        <f t="shared" si="6"/>
        <v>0</v>
      </c>
      <c r="G86" s="78"/>
      <c r="H86" s="78"/>
      <c r="I86" s="78"/>
      <c r="J86" s="78"/>
    </row>
    <row r="87" spans="1:10" ht="18.75" customHeight="1">
      <c r="A87" s="5" t="s">
        <v>351</v>
      </c>
      <c r="B87" s="6">
        <v>3415</v>
      </c>
      <c r="C87" s="42">
        <f t="shared" ref="C87:J87" si="9">SUM(C85,C84,C86)</f>
        <v>2076</v>
      </c>
      <c r="D87" s="42">
        <f t="shared" si="9"/>
        <v>473</v>
      </c>
      <c r="E87" s="42">
        <f t="shared" si="9"/>
        <v>1642</v>
      </c>
      <c r="F87" s="42">
        <f t="shared" si="9"/>
        <v>789.60000000000036</v>
      </c>
      <c r="G87" s="42">
        <f t="shared" si="9"/>
        <v>1091.2624999999998</v>
      </c>
      <c r="H87" s="42">
        <f t="shared" si="9"/>
        <v>911.72249999999985</v>
      </c>
      <c r="I87" s="42">
        <f t="shared" si="9"/>
        <v>965.05249999999978</v>
      </c>
      <c r="J87" s="42">
        <f t="shared" si="9"/>
        <v>789.60000000000036</v>
      </c>
    </row>
    <row r="88" spans="1:10" ht="18.75" customHeight="1">
      <c r="A88" s="1"/>
      <c r="B88" s="79"/>
      <c r="C88" s="80"/>
      <c r="D88" s="81"/>
      <c r="E88" s="81"/>
      <c r="F88" s="82"/>
      <c r="G88" s="81"/>
      <c r="H88" s="81"/>
      <c r="I88" s="81"/>
      <c r="J88" s="81"/>
    </row>
    <row r="89" spans="1:10" ht="27" customHeight="1">
      <c r="A89" s="1"/>
      <c r="B89" s="79"/>
      <c r="C89" s="80"/>
      <c r="D89" s="81"/>
      <c r="E89" s="81"/>
      <c r="F89" s="82"/>
      <c r="G89" s="81"/>
      <c r="H89" s="81"/>
      <c r="I89" s="81"/>
      <c r="J89" s="81"/>
    </row>
    <row r="90" spans="1:10" ht="23.45" customHeight="1">
      <c r="A90" s="207" t="s">
        <v>447</v>
      </c>
      <c r="B90" s="197"/>
      <c r="C90" s="328" t="s">
        <v>147</v>
      </c>
      <c r="D90" s="329"/>
      <c r="E90" s="329"/>
      <c r="F90" s="329"/>
      <c r="G90" s="198"/>
      <c r="H90" s="382" t="s">
        <v>442</v>
      </c>
      <c r="I90" s="330"/>
      <c r="J90" s="330"/>
    </row>
    <row r="91" spans="1:10" ht="18.75" customHeight="1">
      <c r="A91" s="168" t="s">
        <v>148</v>
      </c>
      <c r="B91" s="2"/>
      <c r="C91" s="321" t="s">
        <v>149</v>
      </c>
      <c r="D91" s="321"/>
      <c r="E91" s="321"/>
      <c r="F91" s="321"/>
      <c r="G91" s="13"/>
      <c r="H91" s="225" t="s">
        <v>150</v>
      </c>
      <c r="I91" s="225"/>
      <c r="J91" s="225"/>
    </row>
  </sheetData>
  <mergeCells count="15">
    <mergeCell ref="C91:F91"/>
    <mergeCell ref="H91:J91"/>
    <mergeCell ref="A1:J1"/>
    <mergeCell ref="A3:A4"/>
    <mergeCell ref="B3:B4"/>
    <mergeCell ref="C3:C4"/>
    <mergeCell ref="D3:D4"/>
    <mergeCell ref="E3:E4"/>
    <mergeCell ref="F3:F4"/>
    <mergeCell ref="G3:J3"/>
    <mergeCell ref="C6:J6"/>
    <mergeCell ref="C45:J45"/>
    <mergeCell ref="C65:J65"/>
    <mergeCell ref="C90:F90"/>
    <mergeCell ref="H90:J90"/>
  </mergeCells>
  <pageMargins left="1.1023622047244095" right="0.31496062992125984" top="0.78740157480314965" bottom="0.74803149606299213" header="0.31496062992125984" footer="0.31496062992125984"/>
  <pageSetup paperSize="9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M40"/>
  <sheetViews>
    <sheetView topLeftCell="A24" zoomScale="55" zoomScaleNormal="55" zoomScaleSheetLayoutView="48" workbookViewId="0">
      <selection activeCell="A38" sqref="A38:B38"/>
    </sheetView>
  </sheetViews>
  <sheetFormatPr defaultRowHeight="12.75"/>
  <cols>
    <col min="1" max="1" width="57.42578125" customWidth="1"/>
    <col min="2" max="13" width="18" customWidth="1"/>
  </cols>
  <sheetData>
    <row r="2" spans="1:13" ht="18.75">
      <c r="A2" s="322" t="s">
        <v>352</v>
      </c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</row>
    <row r="3" spans="1:13" ht="18.75" customHeight="1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295" t="s">
        <v>353</v>
      </c>
      <c r="M3" s="295"/>
    </row>
    <row r="4" spans="1:13" ht="27.75" customHeight="1">
      <c r="A4" s="291" t="s">
        <v>23</v>
      </c>
      <c r="B4" s="292"/>
      <c r="C4" s="292"/>
      <c r="D4" s="293"/>
      <c r="E4" s="223" t="s">
        <v>24</v>
      </c>
      <c r="F4" s="223" t="s">
        <v>253</v>
      </c>
      <c r="G4" s="223" t="s">
        <v>254</v>
      </c>
      <c r="H4" s="290" t="s">
        <v>27</v>
      </c>
      <c r="I4" s="223" t="s">
        <v>354</v>
      </c>
      <c r="J4" s="223" t="s">
        <v>168</v>
      </c>
      <c r="K4" s="223"/>
      <c r="L4" s="223"/>
      <c r="M4" s="223"/>
    </row>
    <row r="5" spans="1:13" ht="64.5" customHeight="1">
      <c r="A5" s="294"/>
      <c r="B5" s="295"/>
      <c r="C5" s="295"/>
      <c r="D5" s="296"/>
      <c r="E5" s="223"/>
      <c r="F5" s="223"/>
      <c r="G5" s="223"/>
      <c r="H5" s="290"/>
      <c r="I5" s="223"/>
      <c r="J5" s="161" t="s">
        <v>170</v>
      </c>
      <c r="K5" s="161" t="s">
        <v>171</v>
      </c>
      <c r="L5" s="161" t="s">
        <v>172</v>
      </c>
      <c r="M5" s="161" t="s">
        <v>173</v>
      </c>
    </row>
    <row r="6" spans="1:13" s="65" customFormat="1" ht="18.75" customHeight="1">
      <c r="A6" s="265">
        <v>1</v>
      </c>
      <c r="B6" s="266"/>
      <c r="C6" s="266"/>
      <c r="D6" s="341"/>
      <c r="E6" s="145">
        <v>2</v>
      </c>
      <c r="F6" s="145">
        <v>3</v>
      </c>
      <c r="G6" s="145">
        <v>4</v>
      </c>
      <c r="H6" s="145">
        <v>5</v>
      </c>
      <c r="I6" s="145">
        <v>6</v>
      </c>
      <c r="J6" s="145">
        <v>7</v>
      </c>
      <c r="K6" s="145">
        <v>8</v>
      </c>
      <c r="L6" s="145">
        <v>9</v>
      </c>
      <c r="M6" s="145">
        <v>10</v>
      </c>
    </row>
    <row r="7" spans="1:13" ht="44.25" customHeight="1">
      <c r="A7" s="310" t="s">
        <v>355</v>
      </c>
      <c r="B7" s="311"/>
      <c r="C7" s="311"/>
      <c r="D7" s="312"/>
      <c r="E7" s="66">
        <v>4000</v>
      </c>
      <c r="F7" s="42">
        <f>SUM(F8:F13)</f>
        <v>15</v>
      </c>
      <c r="G7" s="42">
        <f>SUM(G8:G13)</f>
        <v>50</v>
      </c>
      <c r="H7" s="42">
        <f>SUM(H8:H13)</f>
        <v>21</v>
      </c>
      <c r="I7" s="44">
        <f t="shared" ref="I7:I13" si="0">SUM(J7:M7)</f>
        <v>35</v>
      </c>
      <c r="J7" s="42">
        <f>SUM(J8:J13)</f>
        <v>25</v>
      </c>
      <c r="K7" s="42">
        <f>SUM(K8:K13)</f>
        <v>10</v>
      </c>
      <c r="L7" s="42">
        <f>SUM(L8:L13)</f>
        <v>0</v>
      </c>
      <c r="M7" s="42">
        <f>SUM(M8:M13)</f>
        <v>0</v>
      </c>
    </row>
    <row r="8" spans="1:13" ht="18.75" customHeight="1">
      <c r="A8" s="304" t="s">
        <v>356</v>
      </c>
      <c r="B8" s="305"/>
      <c r="C8" s="305"/>
      <c r="D8" s="306"/>
      <c r="E8" s="62" t="s">
        <v>357</v>
      </c>
      <c r="F8" s="29"/>
      <c r="G8" s="29"/>
      <c r="H8" s="29"/>
      <c r="I8" s="34">
        <f t="shared" si="0"/>
        <v>0</v>
      </c>
      <c r="J8" s="29"/>
      <c r="K8" s="29"/>
      <c r="L8" s="29"/>
      <c r="M8" s="29"/>
    </row>
    <row r="9" spans="1:13" ht="18.75" customHeight="1">
      <c r="A9" s="304" t="s">
        <v>358</v>
      </c>
      <c r="B9" s="305"/>
      <c r="C9" s="305"/>
      <c r="D9" s="306"/>
      <c r="E9" s="61">
        <v>4020</v>
      </c>
      <c r="F9" s="29">
        <v>15</v>
      </c>
      <c r="G9" s="29">
        <v>30</v>
      </c>
      <c r="H9" s="29">
        <v>12</v>
      </c>
      <c r="I9" s="34">
        <f t="shared" si="0"/>
        <v>25</v>
      </c>
      <c r="J9" s="29">
        <v>25</v>
      </c>
      <c r="K9" s="29"/>
      <c r="L9" s="29"/>
      <c r="M9" s="29"/>
    </row>
    <row r="10" spans="1:13" ht="18.75" customHeight="1">
      <c r="A10" s="304" t="s">
        <v>359</v>
      </c>
      <c r="B10" s="305"/>
      <c r="C10" s="305"/>
      <c r="D10" s="306"/>
      <c r="E10" s="62">
        <v>4030</v>
      </c>
      <c r="F10" s="29"/>
      <c r="G10" s="29">
        <v>15</v>
      </c>
      <c r="H10" s="29">
        <v>9</v>
      </c>
      <c r="I10" s="34">
        <f t="shared" si="0"/>
        <v>10</v>
      </c>
      <c r="J10" s="29"/>
      <c r="K10" s="29">
        <v>10</v>
      </c>
      <c r="L10" s="29"/>
      <c r="M10" s="29"/>
    </row>
    <row r="11" spans="1:13" ht="18.75" customHeight="1">
      <c r="A11" s="304" t="s">
        <v>360</v>
      </c>
      <c r="B11" s="305"/>
      <c r="C11" s="305"/>
      <c r="D11" s="306"/>
      <c r="E11" s="61">
        <v>4040</v>
      </c>
      <c r="F11" s="29"/>
      <c r="G11" s="29">
        <v>5</v>
      </c>
      <c r="H11" s="29"/>
      <c r="I11" s="34">
        <f t="shared" si="0"/>
        <v>0</v>
      </c>
      <c r="J11" s="29"/>
      <c r="K11" s="29"/>
      <c r="L11" s="29"/>
      <c r="M11" s="29"/>
    </row>
    <row r="12" spans="1:13" ht="18.75" customHeight="1">
      <c r="A12" s="304" t="s">
        <v>361</v>
      </c>
      <c r="B12" s="305"/>
      <c r="C12" s="305"/>
      <c r="D12" s="306"/>
      <c r="E12" s="62">
        <v>4050</v>
      </c>
      <c r="F12" s="29"/>
      <c r="G12" s="29"/>
      <c r="H12" s="29"/>
      <c r="I12" s="34">
        <f t="shared" si="0"/>
        <v>0</v>
      </c>
      <c r="J12" s="29"/>
      <c r="K12" s="29"/>
      <c r="L12" s="29"/>
      <c r="M12" s="29"/>
    </row>
    <row r="13" spans="1:13" ht="18.75" customHeight="1">
      <c r="A13" s="304" t="s">
        <v>362</v>
      </c>
      <c r="B13" s="305"/>
      <c r="C13" s="305"/>
      <c r="D13" s="306"/>
      <c r="E13" s="63">
        <v>4060</v>
      </c>
      <c r="F13" s="29"/>
      <c r="G13" s="29"/>
      <c r="H13" s="29"/>
      <c r="I13" s="34">
        <f t="shared" si="0"/>
        <v>0</v>
      </c>
      <c r="J13" s="29"/>
      <c r="K13" s="29"/>
      <c r="L13" s="29"/>
      <c r="M13" s="29"/>
    </row>
    <row r="14" spans="1:13" ht="18" customHeight="1">
      <c r="A14" s="58"/>
      <c r="B14" s="58"/>
      <c r="C14" s="58"/>
      <c r="D14" s="58"/>
      <c r="E14" s="57"/>
      <c r="F14" s="59"/>
      <c r="G14" s="60"/>
      <c r="H14" s="60"/>
      <c r="I14" s="59"/>
      <c r="J14" s="60"/>
      <c r="K14" s="60"/>
      <c r="L14" s="60"/>
      <c r="M14" s="60"/>
    </row>
    <row r="15" spans="1:13" ht="15" customHeight="1">
      <c r="A15" s="58"/>
      <c r="B15" s="58"/>
      <c r="C15" s="58"/>
      <c r="D15" s="58"/>
      <c r="E15" s="57"/>
      <c r="F15" s="59"/>
      <c r="G15" s="60"/>
      <c r="H15" s="60"/>
      <c r="I15" s="59"/>
      <c r="J15" s="60"/>
      <c r="K15" s="60"/>
      <c r="L15" s="60"/>
      <c r="M15" s="60"/>
    </row>
    <row r="16" spans="1:13" ht="15" customHeight="1">
      <c r="A16" s="58"/>
      <c r="B16" s="58"/>
      <c r="C16" s="58"/>
      <c r="D16" s="58"/>
      <c r="E16" s="57"/>
      <c r="F16" s="59"/>
      <c r="G16" s="60"/>
      <c r="H16" s="60"/>
      <c r="I16" s="59"/>
      <c r="J16" s="60"/>
      <c r="K16" s="60"/>
      <c r="L16" s="60"/>
      <c r="M16" s="60"/>
    </row>
    <row r="17" spans="1:13" ht="15" customHeight="1">
      <c r="A17" s="58"/>
      <c r="B17" s="58"/>
      <c r="C17" s="58"/>
      <c r="D17" s="58"/>
      <c r="E17" s="57"/>
      <c r="F17" s="59"/>
      <c r="G17" s="60"/>
      <c r="H17" s="60"/>
      <c r="I17" s="59"/>
      <c r="J17" s="60"/>
      <c r="K17" s="60"/>
      <c r="L17" s="60"/>
      <c r="M17" s="60"/>
    </row>
    <row r="18" spans="1:13" ht="15" customHeight="1">
      <c r="A18" s="21"/>
      <c r="B18" s="21"/>
      <c r="C18" s="21"/>
      <c r="D18" s="21"/>
      <c r="E18" s="2"/>
      <c r="F18" s="21"/>
      <c r="G18" s="21"/>
      <c r="H18" s="21"/>
      <c r="I18" s="21"/>
      <c r="J18" s="13"/>
      <c r="K18" s="3"/>
      <c r="L18" s="3"/>
      <c r="M18" s="3"/>
    </row>
    <row r="19" spans="1:13" ht="20.25" customHeight="1">
      <c r="A19" s="339" t="s">
        <v>364</v>
      </c>
      <c r="B19" s="339"/>
      <c r="C19" s="339"/>
      <c r="D19" s="339"/>
      <c r="E19" s="339"/>
      <c r="F19" s="339"/>
      <c r="G19" s="339"/>
      <c r="H19" s="339"/>
      <c r="I19" s="339"/>
      <c r="J19" s="339"/>
      <c r="K19" s="339"/>
      <c r="L19" s="339"/>
      <c r="M19" s="339"/>
    </row>
    <row r="20" spans="1:13" ht="20.25" customHeight="1">
      <c r="A20" s="170"/>
      <c r="B20" s="170"/>
      <c r="C20" s="170"/>
      <c r="D20" s="170"/>
      <c r="E20" s="170"/>
      <c r="F20" s="170"/>
      <c r="G20" s="170"/>
      <c r="H20" s="170"/>
      <c r="I20" s="170"/>
      <c r="J20" s="170"/>
      <c r="K20" s="170"/>
      <c r="L20" s="170"/>
      <c r="M20" s="170"/>
    </row>
    <row r="21" spans="1:13" ht="20.25" customHeight="1">
      <c r="A21" s="170"/>
      <c r="B21" s="170"/>
      <c r="C21" s="170"/>
      <c r="D21" s="170"/>
      <c r="E21" s="170"/>
      <c r="F21" s="170"/>
      <c r="G21" s="170"/>
      <c r="H21" s="170"/>
      <c r="I21" s="170"/>
      <c r="J21" s="170"/>
      <c r="K21" s="170"/>
      <c r="L21" s="170"/>
      <c r="M21" s="170"/>
    </row>
    <row r="22" spans="1:13" ht="50.25" customHeight="1">
      <c r="A22" s="323" t="s">
        <v>365</v>
      </c>
      <c r="B22" s="331" t="s">
        <v>366</v>
      </c>
      <c r="C22" s="336"/>
      <c r="D22" s="332"/>
      <c r="E22" s="333" t="s">
        <v>367</v>
      </c>
      <c r="F22" s="331" t="s">
        <v>368</v>
      </c>
      <c r="G22" s="336"/>
      <c r="H22" s="336"/>
      <c r="I22" s="336"/>
      <c r="J22" s="332"/>
      <c r="K22" s="337" t="s">
        <v>369</v>
      </c>
      <c r="L22" s="337"/>
      <c r="M22" s="337"/>
    </row>
    <row r="23" spans="1:13" ht="30" customHeight="1">
      <c r="A23" s="340"/>
      <c r="B23" s="333" t="s">
        <v>164</v>
      </c>
      <c r="C23" s="331" t="s">
        <v>370</v>
      </c>
      <c r="D23" s="332"/>
      <c r="E23" s="334"/>
      <c r="F23" s="333" t="s">
        <v>371</v>
      </c>
      <c r="G23" s="333" t="s">
        <v>372</v>
      </c>
      <c r="H23" s="333" t="s">
        <v>373</v>
      </c>
      <c r="I23" s="333" t="s">
        <v>374</v>
      </c>
      <c r="J23" s="333" t="s">
        <v>375</v>
      </c>
      <c r="K23" s="333" t="s">
        <v>164</v>
      </c>
      <c r="L23" s="331" t="s">
        <v>370</v>
      </c>
      <c r="M23" s="332"/>
    </row>
    <row r="24" spans="1:13" ht="106.5" customHeight="1">
      <c r="A24" s="324"/>
      <c r="B24" s="335"/>
      <c r="C24" s="169" t="s">
        <v>371</v>
      </c>
      <c r="D24" s="169" t="s">
        <v>376</v>
      </c>
      <c r="E24" s="335"/>
      <c r="F24" s="335"/>
      <c r="G24" s="335"/>
      <c r="H24" s="335"/>
      <c r="I24" s="335"/>
      <c r="J24" s="335"/>
      <c r="K24" s="335"/>
      <c r="L24" s="169" t="s">
        <v>371</v>
      </c>
      <c r="M24" s="169" t="s">
        <v>376</v>
      </c>
    </row>
    <row r="25" spans="1:13" ht="18.75" customHeight="1">
      <c r="A25" s="160">
        <v>1</v>
      </c>
      <c r="B25" s="169">
        <v>2</v>
      </c>
      <c r="C25" s="169">
        <v>3</v>
      </c>
      <c r="D25" s="169">
        <v>4</v>
      </c>
      <c r="E25" s="169">
        <v>5</v>
      </c>
      <c r="F25" s="169">
        <v>6</v>
      </c>
      <c r="G25" s="169">
        <v>7</v>
      </c>
      <c r="H25" s="169">
        <v>8</v>
      </c>
      <c r="I25" s="169">
        <v>9</v>
      </c>
      <c r="J25" s="169">
        <v>10</v>
      </c>
      <c r="K25" s="169">
        <v>11</v>
      </c>
      <c r="L25" s="169">
        <v>12</v>
      </c>
      <c r="M25" s="169">
        <v>13</v>
      </c>
    </row>
    <row r="26" spans="1:13" ht="42.75" customHeight="1">
      <c r="A26" s="164" t="s">
        <v>377</v>
      </c>
      <c r="B26" s="42">
        <f>SUM(C26,D26)</f>
        <v>0</v>
      </c>
      <c r="C26" s="67"/>
      <c r="D26" s="67"/>
      <c r="E26" s="67"/>
      <c r="F26" s="41" t="s">
        <v>175</v>
      </c>
      <c r="G26" s="89"/>
      <c r="H26" s="41" t="s">
        <v>175</v>
      </c>
      <c r="I26" s="89"/>
      <c r="J26" s="41"/>
      <c r="K26" s="42">
        <f>SUM(L26,M26)</f>
        <v>0</v>
      </c>
      <c r="L26" s="42">
        <f>SUM(C26,E26,F26,I26)</f>
        <v>0</v>
      </c>
      <c r="M26" s="42">
        <f>SUM(D26,G26,H26,J26)</f>
        <v>0</v>
      </c>
    </row>
    <row r="27" spans="1:13" ht="18.75" customHeight="1">
      <c r="A27" s="15"/>
      <c r="B27" s="174">
        <f t="shared" ref="B27:B34" si="1">SUM(C27,D27)</f>
        <v>0</v>
      </c>
      <c r="C27" s="30"/>
      <c r="D27" s="30"/>
      <c r="E27" s="30"/>
      <c r="F27" s="29" t="s">
        <v>175</v>
      </c>
      <c r="G27" s="95"/>
      <c r="H27" s="29" t="s">
        <v>175</v>
      </c>
      <c r="I27" s="95"/>
      <c r="J27" s="29"/>
      <c r="K27" s="87">
        <f t="shared" ref="K27:K34" si="2">SUM(L27,M27)</f>
        <v>0</v>
      </c>
      <c r="L27" s="87">
        <f t="shared" ref="L27:L34" si="3">SUM(C27,E27,F27,I27)</f>
        <v>0</v>
      </c>
      <c r="M27" s="87">
        <f t="shared" ref="M27:M34" si="4">SUM(D27,G27,H27,J27)</f>
        <v>0</v>
      </c>
    </row>
    <row r="28" spans="1:13" ht="18.75" customHeight="1">
      <c r="A28" s="15"/>
      <c r="B28" s="174">
        <f t="shared" si="1"/>
        <v>0</v>
      </c>
      <c r="C28" s="64"/>
      <c r="D28" s="64"/>
      <c r="E28" s="64"/>
      <c r="F28" s="29" t="s">
        <v>175</v>
      </c>
      <c r="G28" s="90"/>
      <c r="H28" s="29" t="s">
        <v>175</v>
      </c>
      <c r="I28" s="90"/>
      <c r="J28" s="29"/>
      <c r="K28" s="87">
        <f t="shared" si="2"/>
        <v>0</v>
      </c>
      <c r="L28" s="87">
        <f t="shared" si="3"/>
        <v>0</v>
      </c>
      <c r="M28" s="87">
        <f t="shared" si="4"/>
        <v>0</v>
      </c>
    </row>
    <row r="29" spans="1:13" ht="43.5" customHeight="1">
      <c r="A29" s="164" t="s">
        <v>378</v>
      </c>
      <c r="B29" s="43">
        <f t="shared" si="1"/>
        <v>0</v>
      </c>
      <c r="C29" s="67"/>
      <c r="D29" s="67"/>
      <c r="E29" s="67"/>
      <c r="F29" s="41" t="s">
        <v>175</v>
      </c>
      <c r="G29" s="89"/>
      <c r="H29" s="41" t="s">
        <v>175</v>
      </c>
      <c r="I29" s="89"/>
      <c r="J29" s="41"/>
      <c r="K29" s="42">
        <f t="shared" si="2"/>
        <v>0</v>
      </c>
      <c r="L29" s="42">
        <f t="shared" si="3"/>
        <v>0</v>
      </c>
      <c r="M29" s="42">
        <f t="shared" si="4"/>
        <v>0</v>
      </c>
    </row>
    <row r="30" spans="1:13" ht="18.75" customHeight="1">
      <c r="A30" s="15"/>
      <c r="B30" s="174">
        <f t="shared" si="1"/>
        <v>0</v>
      </c>
      <c r="C30" s="64"/>
      <c r="D30" s="64"/>
      <c r="E30" s="64"/>
      <c r="F30" s="29" t="s">
        <v>175</v>
      </c>
      <c r="G30" s="90"/>
      <c r="H30" s="29" t="s">
        <v>175</v>
      </c>
      <c r="I30" s="90"/>
      <c r="J30" s="29"/>
      <c r="K30" s="87">
        <f t="shared" si="2"/>
        <v>0</v>
      </c>
      <c r="L30" s="87">
        <f t="shared" si="3"/>
        <v>0</v>
      </c>
      <c r="M30" s="87">
        <f t="shared" si="4"/>
        <v>0</v>
      </c>
    </row>
    <row r="31" spans="1:13" ht="18.75" customHeight="1">
      <c r="A31" s="15"/>
      <c r="B31" s="174">
        <f t="shared" si="1"/>
        <v>0</v>
      </c>
      <c r="C31" s="64"/>
      <c r="D31" s="64"/>
      <c r="E31" s="64"/>
      <c r="F31" s="29" t="s">
        <v>175</v>
      </c>
      <c r="G31" s="90"/>
      <c r="H31" s="29" t="s">
        <v>175</v>
      </c>
      <c r="I31" s="90"/>
      <c r="J31" s="29"/>
      <c r="K31" s="87">
        <f t="shared" si="2"/>
        <v>0</v>
      </c>
      <c r="L31" s="87">
        <f t="shared" si="3"/>
        <v>0</v>
      </c>
      <c r="M31" s="87">
        <f t="shared" si="4"/>
        <v>0</v>
      </c>
    </row>
    <row r="32" spans="1:13" ht="42" customHeight="1">
      <c r="A32" s="164" t="s">
        <v>379</v>
      </c>
      <c r="B32" s="42">
        <f t="shared" si="1"/>
        <v>0</v>
      </c>
      <c r="C32" s="67"/>
      <c r="D32" s="67"/>
      <c r="E32" s="67"/>
      <c r="F32" s="41" t="s">
        <v>175</v>
      </c>
      <c r="G32" s="89"/>
      <c r="H32" s="41" t="s">
        <v>175</v>
      </c>
      <c r="I32" s="89"/>
      <c r="J32" s="41"/>
      <c r="K32" s="42">
        <f t="shared" si="2"/>
        <v>0</v>
      </c>
      <c r="L32" s="42">
        <f t="shared" si="3"/>
        <v>0</v>
      </c>
      <c r="M32" s="42">
        <f t="shared" si="4"/>
        <v>0</v>
      </c>
    </row>
    <row r="33" spans="1:13" ht="18.75" customHeight="1">
      <c r="A33" s="15"/>
      <c r="B33" s="174">
        <f t="shared" si="1"/>
        <v>0</v>
      </c>
      <c r="C33" s="64"/>
      <c r="D33" s="64"/>
      <c r="E33" s="64"/>
      <c r="F33" s="29" t="s">
        <v>175</v>
      </c>
      <c r="G33" s="90"/>
      <c r="H33" s="29" t="s">
        <v>175</v>
      </c>
      <c r="I33" s="90"/>
      <c r="J33" s="29"/>
      <c r="K33" s="87">
        <f t="shared" si="2"/>
        <v>0</v>
      </c>
      <c r="L33" s="87">
        <f t="shared" si="3"/>
        <v>0</v>
      </c>
      <c r="M33" s="87">
        <f t="shared" si="4"/>
        <v>0</v>
      </c>
    </row>
    <row r="34" spans="1:13" ht="18.75" customHeight="1">
      <c r="A34" s="15"/>
      <c r="B34" s="174">
        <f t="shared" si="1"/>
        <v>0</v>
      </c>
      <c r="C34" s="64"/>
      <c r="D34" s="64"/>
      <c r="E34" s="64"/>
      <c r="F34" s="29" t="s">
        <v>175</v>
      </c>
      <c r="G34" s="90"/>
      <c r="H34" s="29" t="s">
        <v>175</v>
      </c>
      <c r="I34" s="90"/>
      <c r="J34" s="29"/>
      <c r="K34" s="87">
        <f t="shared" si="2"/>
        <v>0</v>
      </c>
      <c r="L34" s="87">
        <f t="shared" si="3"/>
        <v>0</v>
      </c>
      <c r="M34" s="87">
        <f t="shared" si="4"/>
        <v>0</v>
      </c>
    </row>
    <row r="35" spans="1:13" ht="25.5" customHeight="1">
      <c r="A35" s="164" t="s">
        <v>164</v>
      </c>
      <c r="B35" s="42">
        <f>SUM(B26,B29,B32)</f>
        <v>0</v>
      </c>
      <c r="C35" s="42">
        <f t="shared" ref="C35:M35" si="5">SUM(C26,C29,C32)</f>
        <v>0</v>
      </c>
      <c r="D35" s="42">
        <f t="shared" si="5"/>
        <v>0</v>
      </c>
      <c r="E35" s="42">
        <f t="shared" si="5"/>
        <v>0</v>
      </c>
      <c r="F35" s="42">
        <f t="shared" si="5"/>
        <v>0</v>
      </c>
      <c r="G35" s="42">
        <f t="shared" si="5"/>
        <v>0</v>
      </c>
      <c r="H35" s="42">
        <f t="shared" si="5"/>
        <v>0</v>
      </c>
      <c r="I35" s="42">
        <f t="shared" si="5"/>
        <v>0</v>
      </c>
      <c r="J35" s="42">
        <f t="shared" si="5"/>
        <v>0</v>
      </c>
      <c r="K35" s="42">
        <f t="shared" si="5"/>
        <v>0</v>
      </c>
      <c r="L35" s="42">
        <f t="shared" si="5"/>
        <v>0</v>
      </c>
      <c r="M35" s="42">
        <f t="shared" si="5"/>
        <v>0</v>
      </c>
    </row>
    <row r="36" spans="1:13" ht="18.75" customHeight="1">
      <c r="A36" s="170"/>
      <c r="B36" s="170"/>
      <c r="C36" s="170"/>
      <c r="D36" s="170"/>
      <c r="E36" s="170"/>
      <c r="F36" s="170"/>
      <c r="G36" s="170"/>
      <c r="H36" s="170"/>
      <c r="I36" s="170"/>
      <c r="J36" s="170"/>
      <c r="K36" s="170"/>
      <c r="L36" s="170"/>
      <c r="M36" s="170"/>
    </row>
    <row r="37" spans="1:13" ht="41.45" customHeight="1">
      <c r="A37" s="58"/>
      <c r="B37" s="58"/>
      <c r="C37" s="58"/>
      <c r="D37" s="58"/>
      <c r="E37" s="57"/>
      <c r="F37" s="59"/>
      <c r="G37" s="60"/>
      <c r="H37" s="60"/>
      <c r="I37" s="59"/>
      <c r="J37" s="60"/>
      <c r="K37" s="60"/>
      <c r="L37" s="60"/>
      <c r="M37" s="60"/>
    </row>
    <row r="38" spans="1:13" ht="25.9" customHeight="1">
      <c r="A38" s="383" t="s">
        <v>452</v>
      </c>
      <c r="B38" s="383"/>
      <c r="C38" s="338" t="s">
        <v>147</v>
      </c>
      <c r="D38" s="338"/>
      <c r="E38" s="338"/>
      <c r="F38" s="338"/>
      <c r="G38" s="338"/>
      <c r="H38" s="338"/>
      <c r="I38" s="338"/>
      <c r="J38" s="196"/>
      <c r="K38" s="384" t="s">
        <v>443</v>
      </c>
      <c r="L38" s="384"/>
      <c r="M38" s="199"/>
    </row>
    <row r="39" spans="1:13" ht="29.45" customHeight="1">
      <c r="A39" s="185" t="s">
        <v>287</v>
      </c>
      <c r="B39" s="21"/>
      <c r="C39" s="224" t="s">
        <v>363</v>
      </c>
      <c r="D39" s="224"/>
      <c r="E39" s="224"/>
      <c r="F39" s="224"/>
      <c r="G39" s="224"/>
      <c r="H39" s="224"/>
      <c r="I39" s="224"/>
      <c r="J39" s="98"/>
      <c r="K39" s="225" t="s">
        <v>150</v>
      </c>
      <c r="L39" s="225"/>
      <c r="M39" s="225"/>
    </row>
    <row r="40" spans="1:13" ht="15" customHeight="1">
      <c r="A40" s="58"/>
      <c r="B40" s="58"/>
      <c r="C40" s="58"/>
      <c r="D40" s="58"/>
      <c r="E40" s="57"/>
      <c r="F40" s="59"/>
      <c r="G40" s="60"/>
      <c r="H40" s="60"/>
      <c r="I40" s="59"/>
      <c r="J40" s="60"/>
      <c r="K40" s="60"/>
      <c r="L40" s="60"/>
      <c r="M40" s="60"/>
    </row>
  </sheetData>
  <mergeCells count="36">
    <mergeCell ref="C38:I38"/>
    <mergeCell ref="C39:I39"/>
    <mergeCell ref="A38:B38"/>
    <mergeCell ref="K39:M39"/>
    <mergeCell ref="F4:F5"/>
    <mergeCell ref="A12:D12"/>
    <mergeCell ref="A13:D13"/>
    <mergeCell ref="A19:M19"/>
    <mergeCell ref="A22:A24"/>
    <mergeCell ref="B22:D22"/>
    <mergeCell ref="A6:D6"/>
    <mergeCell ref="A9:D9"/>
    <mergeCell ref="A10:D10"/>
    <mergeCell ref="A11:D11"/>
    <mergeCell ref="B23:B24"/>
    <mergeCell ref="K23:K24"/>
    <mergeCell ref="A7:D7"/>
    <mergeCell ref="A8:D8"/>
    <mergeCell ref="L23:M23"/>
    <mergeCell ref="E22:E24"/>
    <mergeCell ref="F22:J22"/>
    <mergeCell ref="K22:M22"/>
    <mergeCell ref="C23:D23"/>
    <mergeCell ref="F23:F24"/>
    <mergeCell ref="G23:G24"/>
    <mergeCell ref="H23:H24"/>
    <mergeCell ref="I23:I24"/>
    <mergeCell ref="J23:J24"/>
    <mergeCell ref="A2:M2"/>
    <mergeCell ref="A4:D5"/>
    <mergeCell ref="G4:G5"/>
    <mergeCell ref="H4:H5"/>
    <mergeCell ref="I4:I5"/>
    <mergeCell ref="J4:M4"/>
    <mergeCell ref="E4:E5"/>
    <mergeCell ref="L3:M3"/>
  </mergeCells>
  <pageMargins left="1.1811023622047245" right="0.19685039370078741" top="0.78740157480314965" bottom="0.74803149606299213" header="0.31496062992125984" footer="0.31496062992125984"/>
  <pageSetup paperSize="9" scale="4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E49"/>
  <sheetViews>
    <sheetView tabSelected="1" view="pageBreakPreview" topLeftCell="A25" zoomScale="50" zoomScaleNormal="55" zoomScaleSheetLayoutView="50" workbookViewId="0">
      <selection activeCell="AF39" sqref="AF39"/>
    </sheetView>
  </sheetViews>
  <sheetFormatPr defaultRowHeight="12.75"/>
  <cols>
    <col min="2" max="2" width="39.42578125" customWidth="1"/>
    <col min="3" max="3" width="10.28515625" customWidth="1"/>
    <col min="4" max="4" width="9.5703125" customWidth="1"/>
    <col min="5" max="5" width="10.42578125" customWidth="1"/>
    <col min="6" max="6" width="9.5703125" customWidth="1"/>
    <col min="7" max="7" width="12.28515625" customWidth="1"/>
    <col min="12" max="12" width="12" customWidth="1"/>
    <col min="17" max="17" width="12.5703125" customWidth="1"/>
    <col min="22" max="22" width="12.28515625" customWidth="1"/>
    <col min="27" max="27" width="12.5703125" customWidth="1"/>
  </cols>
  <sheetData>
    <row r="2" spans="1:31" ht="18.75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"/>
      <c r="Q2" s="83"/>
      <c r="R2" s="83"/>
      <c r="S2" s="83"/>
      <c r="T2" s="83"/>
      <c r="U2" s="83"/>
      <c r="V2" s="1"/>
      <c r="W2" s="1"/>
      <c r="X2" s="1"/>
      <c r="Y2" s="1"/>
      <c r="Z2" s="1"/>
      <c r="AA2" s="1"/>
      <c r="AB2" s="1"/>
      <c r="AC2" s="1"/>
      <c r="AD2" s="1"/>
      <c r="AE2" s="83"/>
    </row>
    <row r="3" spans="1:31" ht="18.75">
      <c r="A3" s="322" t="s">
        <v>380</v>
      </c>
      <c r="B3" s="322"/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322"/>
      <c r="P3" s="322"/>
      <c r="Q3" s="322"/>
      <c r="R3" s="322"/>
      <c r="S3" s="322"/>
      <c r="T3" s="322"/>
      <c r="U3" s="322"/>
      <c r="V3" s="322"/>
      <c r="W3" s="322"/>
      <c r="X3" s="322"/>
      <c r="Y3" s="322"/>
      <c r="Z3" s="322"/>
      <c r="AA3" s="322"/>
      <c r="AB3" s="322"/>
      <c r="AC3" s="322"/>
      <c r="AD3" s="322"/>
      <c r="AE3" s="322"/>
    </row>
    <row r="4" spans="1:31" ht="18.75">
      <c r="A4" s="166"/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</row>
    <row r="5" spans="1:31" ht="18.75">
      <c r="A5" s="84"/>
      <c r="B5" s="84"/>
      <c r="C5" s="84"/>
      <c r="D5" s="84"/>
      <c r="E5" s="84"/>
      <c r="F5" s="84"/>
      <c r="G5" s="84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84"/>
      <c r="W5" s="1"/>
      <c r="X5" s="1"/>
      <c r="Y5" s="1"/>
      <c r="Z5" s="1"/>
      <c r="AA5" s="1"/>
      <c r="AB5" s="1"/>
      <c r="AC5" s="1"/>
      <c r="AD5" s="1"/>
      <c r="AE5" s="85" t="s">
        <v>353</v>
      </c>
    </row>
    <row r="6" spans="1:31" ht="50.25" customHeight="1">
      <c r="A6" s="223" t="s">
        <v>381</v>
      </c>
      <c r="B6" s="345" t="s">
        <v>382</v>
      </c>
      <c r="C6" s="346"/>
      <c r="D6" s="346"/>
      <c r="E6" s="346"/>
      <c r="F6" s="347"/>
      <c r="G6" s="223" t="s">
        <v>383</v>
      </c>
      <c r="H6" s="223"/>
      <c r="I6" s="223"/>
      <c r="J6" s="223"/>
      <c r="K6" s="223"/>
      <c r="L6" s="223" t="s">
        <v>384</v>
      </c>
      <c r="M6" s="223"/>
      <c r="N6" s="223"/>
      <c r="O6" s="223"/>
      <c r="P6" s="223"/>
      <c r="Q6" s="223" t="s">
        <v>385</v>
      </c>
      <c r="R6" s="223"/>
      <c r="S6" s="223"/>
      <c r="T6" s="223"/>
      <c r="U6" s="223"/>
      <c r="V6" s="223" t="s">
        <v>386</v>
      </c>
      <c r="W6" s="223"/>
      <c r="X6" s="223"/>
      <c r="Y6" s="223"/>
      <c r="Z6" s="223"/>
      <c r="AA6" s="223" t="s">
        <v>164</v>
      </c>
      <c r="AB6" s="223"/>
      <c r="AC6" s="223"/>
      <c r="AD6" s="223"/>
      <c r="AE6" s="223"/>
    </row>
    <row r="7" spans="1:31" ht="29.25" customHeight="1">
      <c r="A7" s="223"/>
      <c r="B7" s="348"/>
      <c r="C7" s="349"/>
      <c r="D7" s="349"/>
      <c r="E7" s="349"/>
      <c r="F7" s="350"/>
      <c r="G7" s="223" t="s">
        <v>387</v>
      </c>
      <c r="H7" s="223" t="s">
        <v>388</v>
      </c>
      <c r="I7" s="223"/>
      <c r="J7" s="223"/>
      <c r="K7" s="223"/>
      <c r="L7" s="223" t="s">
        <v>387</v>
      </c>
      <c r="M7" s="223" t="s">
        <v>388</v>
      </c>
      <c r="N7" s="223"/>
      <c r="O7" s="223"/>
      <c r="P7" s="223"/>
      <c r="Q7" s="223" t="s">
        <v>387</v>
      </c>
      <c r="R7" s="223" t="s">
        <v>388</v>
      </c>
      <c r="S7" s="223"/>
      <c r="T7" s="223"/>
      <c r="U7" s="223"/>
      <c r="V7" s="223" t="s">
        <v>387</v>
      </c>
      <c r="W7" s="223" t="s">
        <v>388</v>
      </c>
      <c r="X7" s="223"/>
      <c r="Y7" s="223"/>
      <c r="Z7" s="223"/>
      <c r="AA7" s="223" t="s">
        <v>387</v>
      </c>
      <c r="AB7" s="223" t="s">
        <v>388</v>
      </c>
      <c r="AC7" s="223"/>
      <c r="AD7" s="223"/>
      <c r="AE7" s="223"/>
    </row>
    <row r="8" spans="1:31" ht="26.25" customHeight="1">
      <c r="A8" s="223"/>
      <c r="B8" s="351"/>
      <c r="C8" s="352"/>
      <c r="D8" s="352"/>
      <c r="E8" s="352"/>
      <c r="F8" s="353"/>
      <c r="G8" s="223"/>
      <c r="H8" s="145" t="s">
        <v>389</v>
      </c>
      <c r="I8" s="145" t="s">
        <v>390</v>
      </c>
      <c r="J8" s="145" t="s">
        <v>391</v>
      </c>
      <c r="K8" s="145" t="s">
        <v>173</v>
      </c>
      <c r="L8" s="223"/>
      <c r="M8" s="145" t="s">
        <v>389</v>
      </c>
      <c r="N8" s="145" t="s">
        <v>390</v>
      </c>
      <c r="O8" s="145" t="s">
        <v>391</v>
      </c>
      <c r="P8" s="145" t="s">
        <v>173</v>
      </c>
      <c r="Q8" s="223"/>
      <c r="R8" s="145" t="s">
        <v>389</v>
      </c>
      <c r="S8" s="145" t="s">
        <v>390</v>
      </c>
      <c r="T8" s="145" t="s">
        <v>391</v>
      </c>
      <c r="U8" s="145" t="s">
        <v>173</v>
      </c>
      <c r="V8" s="223"/>
      <c r="W8" s="145" t="s">
        <v>389</v>
      </c>
      <c r="X8" s="145" t="s">
        <v>390</v>
      </c>
      <c r="Y8" s="145" t="s">
        <v>391</v>
      </c>
      <c r="Z8" s="145" t="s">
        <v>173</v>
      </c>
      <c r="AA8" s="223"/>
      <c r="AB8" s="145" t="s">
        <v>389</v>
      </c>
      <c r="AC8" s="145" t="s">
        <v>390</v>
      </c>
      <c r="AD8" s="145" t="s">
        <v>391</v>
      </c>
      <c r="AE8" s="145" t="s">
        <v>173</v>
      </c>
    </row>
    <row r="9" spans="1:31" ht="18.75" customHeight="1">
      <c r="A9" s="145">
        <v>1</v>
      </c>
      <c r="B9" s="223">
        <v>2</v>
      </c>
      <c r="C9" s="223"/>
      <c r="D9" s="223"/>
      <c r="E9" s="223"/>
      <c r="F9" s="223"/>
      <c r="G9" s="145">
        <v>3</v>
      </c>
      <c r="H9" s="145">
        <v>4</v>
      </c>
      <c r="I9" s="145">
        <v>5</v>
      </c>
      <c r="J9" s="145">
        <v>6</v>
      </c>
      <c r="K9" s="145">
        <v>7</v>
      </c>
      <c r="L9" s="145">
        <v>8</v>
      </c>
      <c r="M9" s="145">
        <v>9</v>
      </c>
      <c r="N9" s="145">
        <v>10</v>
      </c>
      <c r="O9" s="145">
        <v>11</v>
      </c>
      <c r="P9" s="145">
        <v>12</v>
      </c>
      <c r="Q9" s="145">
        <v>13</v>
      </c>
      <c r="R9" s="145">
        <v>14</v>
      </c>
      <c r="S9" s="145">
        <v>15</v>
      </c>
      <c r="T9" s="145">
        <v>16</v>
      </c>
      <c r="U9" s="145">
        <v>17</v>
      </c>
      <c r="V9" s="150">
        <v>18</v>
      </c>
      <c r="W9" s="150">
        <v>19</v>
      </c>
      <c r="X9" s="150">
        <v>20</v>
      </c>
      <c r="Y9" s="150">
        <v>21</v>
      </c>
      <c r="Z9" s="150">
        <v>22</v>
      </c>
      <c r="AA9" s="150">
        <v>23</v>
      </c>
      <c r="AB9" s="150">
        <v>24</v>
      </c>
      <c r="AC9" s="150">
        <v>25</v>
      </c>
      <c r="AD9" s="150">
        <v>26</v>
      </c>
      <c r="AE9" s="150">
        <v>27</v>
      </c>
    </row>
    <row r="10" spans="1:31" s="88" customFormat="1" ht="21.75" customHeight="1">
      <c r="A10" s="86">
        <v>1</v>
      </c>
      <c r="B10" s="342" t="s">
        <v>356</v>
      </c>
      <c r="C10" s="343"/>
      <c r="D10" s="343"/>
      <c r="E10" s="343"/>
      <c r="F10" s="344"/>
      <c r="G10" s="87">
        <f t="shared" ref="G10:G15" si="0">SUM(H10,I10,J10,K10)</f>
        <v>0</v>
      </c>
      <c r="H10" s="30"/>
      <c r="I10" s="30"/>
      <c r="J10" s="30"/>
      <c r="K10" s="30"/>
      <c r="L10" s="87">
        <f t="shared" ref="L10:L15" si="1">SUM(M10,N10,O10,P10)</f>
        <v>0</v>
      </c>
      <c r="M10" s="30"/>
      <c r="N10" s="30"/>
      <c r="O10" s="30"/>
      <c r="P10" s="30"/>
      <c r="Q10" s="87">
        <f t="shared" ref="Q10:Q15" si="2">SUM(R10,S10,T10,U10)</f>
        <v>0</v>
      </c>
      <c r="R10" s="30"/>
      <c r="S10" s="30"/>
      <c r="T10" s="30"/>
      <c r="U10" s="30"/>
      <c r="V10" s="87">
        <f t="shared" ref="V10:V15" si="3">SUM(W10,X10,Y10,Z10)</f>
        <v>0</v>
      </c>
      <c r="W10" s="30"/>
      <c r="X10" s="30"/>
      <c r="Y10" s="30"/>
      <c r="Z10" s="30"/>
      <c r="AA10" s="42">
        <f t="shared" ref="AA10:AA16" si="4">SUM(AB10,AC10,AD10,AE10)</f>
        <v>0</v>
      </c>
      <c r="AB10" s="87">
        <f t="shared" ref="AB10:AE15" si="5">SUM(H10,M10,R10,W10)</f>
        <v>0</v>
      </c>
      <c r="AC10" s="87">
        <f t="shared" si="5"/>
        <v>0</v>
      </c>
      <c r="AD10" s="87">
        <f t="shared" si="5"/>
        <v>0</v>
      </c>
      <c r="AE10" s="87">
        <f t="shared" si="5"/>
        <v>0</v>
      </c>
    </row>
    <row r="11" spans="1:31" ht="21.75" customHeight="1">
      <c r="A11" s="86">
        <v>2</v>
      </c>
      <c r="B11" s="342" t="s">
        <v>392</v>
      </c>
      <c r="C11" s="343"/>
      <c r="D11" s="343"/>
      <c r="E11" s="343"/>
      <c r="F11" s="344"/>
      <c r="G11" s="87">
        <f t="shared" si="0"/>
        <v>0</v>
      </c>
      <c r="H11" s="30"/>
      <c r="I11" s="30"/>
      <c r="J11" s="30"/>
      <c r="K11" s="30"/>
      <c r="L11" s="87">
        <f t="shared" si="1"/>
        <v>0</v>
      </c>
      <c r="M11" s="30"/>
      <c r="N11" s="30"/>
      <c r="O11" s="30"/>
      <c r="P11" s="30"/>
      <c r="Q11" s="87">
        <f t="shared" si="2"/>
        <v>25</v>
      </c>
      <c r="R11" s="30">
        <f>'ІV кап. інвеат. V кред. '!J9</f>
        <v>25</v>
      </c>
      <c r="S11" s="30">
        <f>'ІV кап. інвеат. V кред. '!K9</f>
        <v>0</v>
      </c>
      <c r="T11" s="30">
        <f>'ІV кап. інвеат. V кред. '!L9</f>
        <v>0</v>
      </c>
      <c r="U11" s="30">
        <f>'ІV кап. інвеат. V кред. '!M9</f>
        <v>0</v>
      </c>
      <c r="V11" s="87">
        <f t="shared" si="3"/>
        <v>0</v>
      </c>
      <c r="W11" s="30"/>
      <c r="X11" s="30"/>
      <c r="Y11" s="30"/>
      <c r="Z11" s="30"/>
      <c r="AA11" s="42">
        <f t="shared" si="4"/>
        <v>25</v>
      </c>
      <c r="AB11" s="87">
        <f t="shared" si="5"/>
        <v>25</v>
      </c>
      <c r="AC11" s="87">
        <f t="shared" si="5"/>
        <v>0</v>
      </c>
      <c r="AD11" s="87">
        <f t="shared" si="5"/>
        <v>0</v>
      </c>
      <c r="AE11" s="87">
        <f t="shared" si="5"/>
        <v>0</v>
      </c>
    </row>
    <row r="12" spans="1:31" ht="39.75" customHeight="1">
      <c r="A12" s="86">
        <v>3</v>
      </c>
      <c r="B12" s="342" t="s">
        <v>393</v>
      </c>
      <c r="C12" s="343"/>
      <c r="D12" s="343"/>
      <c r="E12" s="343"/>
      <c r="F12" s="344"/>
      <c r="G12" s="87">
        <f t="shared" si="0"/>
        <v>0</v>
      </c>
      <c r="H12" s="30"/>
      <c r="I12" s="30"/>
      <c r="J12" s="30"/>
      <c r="K12" s="30"/>
      <c r="L12" s="87">
        <f t="shared" si="1"/>
        <v>0</v>
      </c>
      <c r="M12" s="30"/>
      <c r="N12" s="30"/>
      <c r="O12" s="30"/>
      <c r="P12" s="30"/>
      <c r="Q12" s="87">
        <f t="shared" si="2"/>
        <v>10</v>
      </c>
      <c r="R12" s="30">
        <f>'ІV кап. інвеат. V кред. '!J10</f>
        <v>0</v>
      </c>
      <c r="S12" s="30">
        <f>'ІV кап. інвеат. V кред. '!K10</f>
        <v>10</v>
      </c>
      <c r="T12" s="30">
        <f>'ІV кап. інвеат. V кред. '!L10</f>
        <v>0</v>
      </c>
      <c r="U12" s="30">
        <f>'ІV кап. інвеат. V кред. '!M10</f>
        <v>0</v>
      </c>
      <c r="V12" s="87">
        <f t="shared" si="3"/>
        <v>0</v>
      </c>
      <c r="W12" s="30"/>
      <c r="X12" s="30"/>
      <c r="Y12" s="30"/>
      <c r="Z12" s="30"/>
      <c r="AA12" s="42">
        <f t="shared" si="4"/>
        <v>10</v>
      </c>
      <c r="AB12" s="87">
        <f t="shared" si="5"/>
        <v>0</v>
      </c>
      <c r="AC12" s="87">
        <f t="shared" si="5"/>
        <v>10</v>
      </c>
      <c r="AD12" s="87">
        <f t="shared" si="5"/>
        <v>0</v>
      </c>
      <c r="AE12" s="87">
        <f t="shared" si="5"/>
        <v>0</v>
      </c>
    </row>
    <row r="13" spans="1:31" ht="46.5" customHeight="1">
      <c r="A13" s="86">
        <v>4</v>
      </c>
      <c r="B13" s="342" t="s">
        <v>394</v>
      </c>
      <c r="C13" s="343"/>
      <c r="D13" s="343"/>
      <c r="E13" s="343"/>
      <c r="F13" s="344"/>
      <c r="G13" s="87">
        <f t="shared" si="0"/>
        <v>0</v>
      </c>
      <c r="H13" s="30"/>
      <c r="I13" s="30"/>
      <c r="J13" s="30"/>
      <c r="K13" s="30"/>
      <c r="L13" s="87">
        <f t="shared" si="1"/>
        <v>0</v>
      </c>
      <c r="M13" s="30"/>
      <c r="N13" s="30"/>
      <c r="O13" s="30"/>
      <c r="P13" s="30"/>
      <c r="Q13" s="87">
        <f t="shared" si="2"/>
        <v>0</v>
      </c>
      <c r="R13" s="30"/>
      <c r="S13" s="30"/>
      <c r="T13" s="30"/>
      <c r="U13" s="30"/>
      <c r="V13" s="87">
        <f t="shared" si="3"/>
        <v>0</v>
      </c>
      <c r="W13" s="30"/>
      <c r="X13" s="30"/>
      <c r="Y13" s="30"/>
      <c r="Z13" s="30"/>
      <c r="AA13" s="42">
        <f t="shared" si="4"/>
        <v>0</v>
      </c>
      <c r="AB13" s="87">
        <f t="shared" si="5"/>
        <v>0</v>
      </c>
      <c r="AC13" s="87">
        <f t="shared" si="5"/>
        <v>0</v>
      </c>
      <c r="AD13" s="87">
        <f t="shared" si="5"/>
        <v>0</v>
      </c>
      <c r="AE13" s="87">
        <f t="shared" si="5"/>
        <v>0</v>
      </c>
    </row>
    <row r="14" spans="1:31" ht="39.75" customHeight="1">
      <c r="A14" s="86">
        <v>5</v>
      </c>
      <c r="B14" s="342" t="s">
        <v>395</v>
      </c>
      <c r="C14" s="343"/>
      <c r="D14" s="343"/>
      <c r="E14" s="343"/>
      <c r="F14" s="344"/>
      <c r="G14" s="87">
        <f t="shared" si="0"/>
        <v>0</v>
      </c>
      <c r="H14" s="30"/>
      <c r="I14" s="30"/>
      <c r="J14" s="30"/>
      <c r="K14" s="30"/>
      <c r="L14" s="87">
        <f t="shared" si="1"/>
        <v>0</v>
      </c>
      <c r="M14" s="30"/>
      <c r="N14" s="30"/>
      <c r="O14" s="30"/>
      <c r="P14" s="30"/>
      <c r="Q14" s="87">
        <f t="shared" si="2"/>
        <v>0</v>
      </c>
      <c r="R14" s="30"/>
      <c r="S14" s="30"/>
      <c r="T14" s="30"/>
      <c r="U14" s="30"/>
      <c r="V14" s="87">
        <f t="shared" si="3"/>
        <v>0</v>
      </c>
      <c r="W14" s="30"/>
      <c r="X14" s="30"/>
      <c r="Y14" s="30"/>
      <c r="Z14" s="30"/>
      <c r="AA14" s="42">
        <f t="shared" si="4"/>
        <v>0</v>
      </c>
      <c r="AB14" s="87">
        <f t="shared" si="5"/>
        <v>0</v>
      </c>
      <c r="AC14" s="87">
        <f t="shared" si="5"/>
        <v>0</v>
      </c>
      <c r="AD14" s="87">
        <f t="shared" si="5"/>
        <v>0</v>
      </c>
      <c r="AE14" s="87">
        <f t="shared" si="5"/>
        <v>0</v>
      </c>
    </row>
    <row r="15" spans="1:31" ht="21.75" customHeight="1">
      <c r="A15" s="86">
        <v>6</v>
      </c>
      <c r="B15" s="342" t="s">
        <v>362</v>
      </c>
      <c r="C15" s="343"/>
      <c r="D15" s="343"/>
      <c r="E15" s="343"/>
      <c r="F15" s="344"/>
      <c r="G15" s="87">
        <f t="shared" si="0"/>
        <v>0</v>
      </c>
      <c r="H15" s="30"/>
      <c r="I15" s="30"/>
      <c r="J15" s="30"/>
      <c r="K15" s="30"/>
      <c r="L15" s="87">
        <f t="shared" si="1"/>
        <v>0</v>
      </c>
      <c r="M15" s="30"/>
      <c r="N15" s="30"/>
      <c r="O15" s="30"/>
      <c r="P15" s="30"/>
      <c r="Q15" s="87">
        <f t="shared" si="2"/>
        <v>0</v>
      </c>
      <c r="R15" s="30"/>
      <c r="S15" s="30"/>
      <c r="T15" s="30"/>
      <c r="U15" s="30"/>
      <c r="V15" s="87">
        <f t="shared" si="3"/>
        <v>0</v>
      </c>
      <c r="W15" s="30"/>
      <c r="X15" s="30"/>
      <c r="Y15" s="30"/>
      <c r="Z15" s="30"/>
      <c r="AA15" s="42">
        <f t="shared" si="4"/>
        <v>0</v>
      </c>
      <c r="AB15" s="87">
        <f t="shared" si="5"/>
        <v>0</v>
      </c>
      <c r="AC15" s="87">
        <f t="shared" si="5"/>
        <v>0</v>
      </c>
      <c r="AD15" s="87">
        <f t="shared" si="5"/>
        <v>0</v>
      </c>
      <c r="AE15" s="87">
        <f t="shared" si="5"/>
        <v>0</v>
      </c>
    </row>
    <row r="16" spans="1:31" ht="21.75" customHeight="1">
      <c r="A16" s="357" t="s">
        <v>164</v>
      </c>
      <c r="B16" s="358"/>
      <c r="C16" s="358"/>
      <c r="D16" s="358"/>
      <c r="E16" s="358"/>
      <c r="F16" s="359"/>
      <c r="G16" s="174">
        <f t="shared" ref="G16:AE16" si="6">SUM(G10:G15)</f>
        <v>0</v>
      </c>
      <c r="H16" s="174">
        <f t="shared" si="6"/>
        <v>0</v>
      </c>
      <c r="I16" s="174">
        <f t="shared" si="6"/>
        <v>0</v>
      </c>
      <c r="J16" s="174">
        <f t="shared" si="6"/>
        <v>0</v>
      </c>
      <c r="K16" s="174">
        <f t="shared" si="6"/>
        <v>0</v>
      </c>
      <c r="L16" s="174">
        <f t="shared" si="6"/>
        <v>0</v>
      </c>
      <c r="M16" s="174">
        <f t="shared" si="6"/>
        <v>0</v>
      </c>
      <c r="N16" s="174">
        <f t="shared" si="6"/>
        <v>0</v>
      </c>
      <c r="O16" s="174">
        <f t="shared" si="6"/>
        <v>0</v>
      </c>
      <c r="P16" s="174">
        <f t="shared" si="6"/>
        <v>0</v>
      </c>
      <c r="Q16" s="174">
        <f t="shared" si="6"/>
        <v>35</v>
      </c>
      <c r="R16" s="174">
        <f t="shared" si="6"/>
        <v>25</v>
      </c>
      <c r="S16" s="174">
        <f t="shared" si="6"/>
        <v>10</v>
      </c>
      <c r="T16" s="174">
        <f t="shared" si="6"/>
        <v>0</v>
      </c>
      <c r="U16" s="174">
        <f t="shared" si="6"/>
        <v>0</v>
      </c>
      <c r="V16" s="174">
        <f t="shared" si="6"/>
        <v>0</v>
      </c>
      <c r="W16" s="174">
        <f t="shared" si="6"/>
        <v>0</v>
      </c>
      <c r="X16" s="174">
        <f t="shared" si="6"/>
        <v>0</v>
      </c>
      <c r="Y16" s="174">
        <f t="shared" si="6"/>
        <v>0</v>
      </c>
      <c r="Z16" s="174">
        <f t="shared" si="6"/>
        <v>0</v>
      </c>
      <c r="AA16" s="42">
        <f t="shared" si="4"/>
        <v>35</v>
      </c>
      <c r="AB16" s="174">
        <f t="shared" si="6"/>
        <v>25</v>
      </c>
      <c r="AC16" s="174">
        <f t="shared" si="6"/>
        <v>10</v>
      </c>
      <c r="AD16" s="174">
        <f t="shared" si="6"/>
        <v>0</v>
      </c>
      <c r="AE16" s="174">
        <f t="shared" si="6"/>
        <v>0</v>
      </c>
    </row>
    <row r="17" spans="1:31" ht="21.75" customHeight="1">
      <c r="A17" s="310" t="s">
        <v>396</v>
      </c>
      <c r="B17" s="311"/>
      <c r="C17" s="311"/>
      <c r="D17" s="311"/>
      <c r="E17" s="311"/>
      <c r="F17" s="312"/>
      <c r="G17" s="174">
        <f>G16/AA16*100</f>
        <v>0</v>
      </c>
      <c r="H17" s="91"/>
      <c r="I17" s="91"/>
      <c r="J17" s="91"/>
      <c r="K17" s="91"/>
      <c r="L17" s="174">
        <f>L16/AA16*100</f>
        <v>0</v>
      </c>
      <c r="M17" s="91"/>
      <c r="N17" s="91"/>
      <c r="O17" s="91"/>
      <c r="P17" s="91"/>
      <c r="Q17" s="174">
        <f>Q16/AA16*100</f>
        <v>100</v>
      </c>
      <c r="R17" s="91"/>
      <c r="S17" s="91"/>
      <c r="T17" s="91"/>
      <c r="U17" s="91"/>
      <c r="V17" s="174">
        <f>V16/AA16*100</f>
        <v>0</v>
      </c>
      <c r="W17" s="149"/>
      <c r="X17" s="149"/>
      <c r="Y17" s="149"/>
      <c r="Z17" s="149"/>
      <c r="AA17" s="174">
        <f>SUM(G17,L17,Q17,V17)</f>
        <v>100</v>
      </c>
      <c r="AB17" s="149"/>
      <c r="AC17" s="149"/>
      <c r="AD17" s="149"/>
      <c r="AE17" s="149"/>
    </row>
    <row r="18" spans="1:31" ht="20.25" customHeight="1">
      <c r="A18" s="88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</row>
    <row r="19" spans="1:31" ht="20.25" customHeight="1">
      <c r="A19" s="88"/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</row>
    <row r="20" spans="1:31" ht="20.25" customHeight="1">
      <c r="A20" s="88"/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</row>
    <row r="21" spans="1:31" ht="20.25" customHeight="1">
      <c r="A21" s="88"/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</row>
    <row r="22" spans="1:31" ht="20.25" customHeight="1">
      <c r="A22" s="322" t="s">
        <v>397</v>
      </c>
      <c r="B22" s="322"/>
      <c r="C22" s="322"/>
      <c r="D22" s="322"/>
      <c r="E22" s="322"/>
      <c r="F22" s="322"/>
      <c r="G22" s="322"/>
      <c r="H22" s="322"/>
      <c r="I22" s="322"/>
      <c r="J22" s="322"/>
      <c r="K22" s="322"/>
      <c r="L22" s="322"/>
      <c r="M22" s="322"/>
      <c r="N22" s="322"/>
      <c r="O22" s="322"/>
      <c r="P22" s="322"/>
      <c r="Q22" s="322"/>
      <c r="R22" s="322"/>
      <c r="S22" s="322"/>
      <c r="T22" s="322"/>
      <c r="U22" s="322"/>
      <c r="V22" s="322"/>
      <c r="W22" s="322"/>
      <c r="X22" s="322"/>
      <c r="Y22" s="322"/>
      <c r="Z22" s="322"/>
      <c r="AA22" s="322"/>
      <c r="AB22" s="322"/>
      <c r="AC22" s="322"/>
      <c r="AD22" s="322"/>
      <c r="AE22" s="322"/>
    </row>
    <row r="23" spans="1:31" ht="20.25" customHeight="1">
      <c r="A23" s="88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</row>
    <row r="24" spans="1:31" ht="20.25" customHeight="1">
      <c r="A24" s="88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376" t="s">
        <v>353</v>
      </c>
      <c r="AE24" s="376"/>
    </row>
    <row r="25" spans="1:31" ht="20.25" customHeight="1">
      <c r="A25" s="360" t="s">
        <v>381</v>
      </c>
      <c r="B25" s="361" t="s">
        <v>398</v>
      </c>
      <c r="C25" s="361" t="s">
        <v>399</v>
      </c>
      <c r="D25" s="361"/>
      <c r="E25" s="361" t="s">
        <v>400</v>
      </c>
      <c r="F25" s="361"/>
      <c r="G25" s="361" t="s">
        <v>401</v>
      </c>
      <c r="H25" s="361"/>
      <c r="I25" s="361" t="s">
        <v>402</v>
      </c>
      <c r="J25" s="361"/>
      <c r="K25" s="361" t="s">
        <v>403</v>
      </c>
      <c r="L25" s="361"/>
      <c r="M25" s="361"/>
      <c r="N25" s="361"/>
      <c r="O25" s="361"/>
      <c r="P25" s="361"/>
      <c r="Q25" s="361"/>
      <c r="R25" s="361"/>
      <c r="S25" s="361"/>
      <c r="T25" s="361"/>
      <c r="U25" s="362" t="s">
        <v>404</v>
      </c>
      <c r="V25" s="362"/>
      <c r="W25" s="362"/>
      <c r="X25" s="362"/>
      <c r="Y25" s="362"/>
      <c r="Z25" s="362" t="s">
        <v>405</v>
      </c>
      <c r="AA25" s="362"/>
      <c r="AB25" s="362"/>
      <c r="AC25" s="362"/>
      <c r="AD25" s="362"/>
      <c r="AE25" s="362"/>
    </row>
    <row r="26" spans="1:31" ht="20.25" customHeight="1">
      <c r="A26" s="360"/>
      <c r="B26" s="361"/>
      <c r="C26" s="361"/>
      <c r="D26" s="361"/>
      <c r="E26" s="361"/>
      <c r="F26" s="361"/>
      <c r="G26" s="361"/>
      <c r="H26" s="361"/>
      <c r="I26" s="361"/>
      <c r="J26" s="361"/>
      <c r="K26" s="361" t="s">
        <v>406</v>
      </c>
      <c r="L26" s="361"/>
      <c r="M26" s="361" t="s">
        <v>407</v>
      </c>
      <c r="N26" s="361"/>
      <c r="O26" s="361" t="s">
        <v>408</v>
      </c>
      <c r="P26" s="361"/>
      <c r="Q26" s="361"/>
      <c r="R26" s="361"/>
      <c r="S26" s="361"/>
      <c r="T26" s="361"/>
      <c r="U26" s="362"/>
      <c r="V26" s="362"/>
      <c r="W26" s="362"/>
      <c r="X26" s="362"/>
      <c r="Y26" s="362"/>
      <c r="Z26" s="362"/>
      <c r="AA26" s="362"/>
      <c r="AB26" s="362"/>
      <c r="AC26" s="362"/>
      <c r="AD26" s="362"/>
      <c r="AE26" s="362"/>
    </row>
    <row r="27" spans="1:31" ht="141" customHeight="1">
      <c r="A27" s="360"/>
      <c r="B27" s="361"/>
      <c r="C27" s="361"/>
      <c r="D27" s="361"/>
      <c r="E27" s="361"/>
      <c r="F27" s="361"/>
      <c r="G27" s="361"/>
      <c r="H27" s="361"/>
      <c r="I27" s="361"/>
      <c r="J27" s="361"/>
      <c r="K27" s="361"/>
      <c r="L27" s="361"/>
      <c r="M27" s="361"/>
      <c r="N27" s="361"/>
      <c r="O27" s="361" t="s">
        <v>409</v>
      </c>
      <c r="P27" s="361"/>
      <c r="Q27" s="361" t="s">
        <v>410</v>
      </c>
      <c r="R27" s="361"/>
      <c r="S27" s="361" t="s">
        <v>411</v>
      </c>
      <c r="T27" s="361"/>
      <c r="U27" s="362"/>
      <c r="V27" s="362"/>
      <c r="W27" s="362"/>
      <c r="X27" s="362"/>
      <c r="Y27" s="362"/>
      <c r="Z27" s="362"/>
      <c r="AA27" s="362"/>
      <c r="AB27" s="362"/>
      <c r="AC27" s="362"/>
      <c r="AD27" s="362"/>
      <c r="AE27" s="362"/>
    </row>
    <row r="28" spans="1:31" ht="20.25" customHeight="1">
      <c r="A28" s="172">
        <v>1</v>
      </c>
      <c r="B28" s="171">
        <v>2</v>
      </c>
      <c r="C28" s="361">
        <v>3</v>
      </c>
      <c r="D28" s="361"/>
      <c r="E28" s="361">
        <v>4</v>
      </c>
      <c r="F28" s="361"/>
      <c r="G28" s="361">
        <v>5</v>
      </c>
      <c r="H28" s="361"/>
      <c r="I28" s="361">
        <v>6</v>
      </c>
      <c r="J28" s="361"/>
      <c r="K28" s="367">
        <v>7</v>
      </c>
      <c r="L28" s="368"/>
      <c r="M28" s="367">
        <v>8</v>
      </c>
      <c r="N28" s="368"/>
      <c r="O28" s="361">
        <v>9</v>
      </c>
      <c r="P28" s="361"/>
      <c r="Q28" s="360">
        <v>10</v>
      </c>
      <c r="R28" s="360"/>
      <c r="S28" s="361">
        <v>11</v>
      </c>
      <c r="T28" s="361"/>
      <c r="U28" s="361">
        <v>12</v>
      </c>
      <c r="V28" s="361"/>
      <c r="W28" s="361"/>
      <c r="X28" s="361"/>
      <c r="Y28" s="361"/>
      <c r="Z28" s="361">
        <v>13</v>
      </c>
      <c r="AA28" s="361"/>
      <c r="AB28" s="361"/>
      <c r="AC28" s="361"/>
      <c r="AD28" s="361"/>
      <c r="AE28" s="361"/>
    </row>
    <row r="29" spans="1:31" ht="20.25" customHeight="1">
      <c r="A29" s="173"/>
      <c r="B29" s="110"/>
      <c r="C29" s="363"/>
      <c r="D29" s="363"/>
      <c r="E29" s="364"/>
      <c r="F29" s="364"/>
      <c r="G29" s="364"/>
      <c r="H29" s="364"/>
      <c r="I29" s="364"/>
      <c r="J29" s="364"/>
      <c r="K29" s="365"/>
      <c r="L29" s="366"/>
      <c r="M29" s="369">
        <f>SUM(O29,Q29,S29)</f>
        <v>0</v>
      </c>
      <c r="N29" s="370"/>
      <c r="O29" s="364"/>
      <c r="P29" s="364"/>
      <c r="Q29" s="364"/>
      <c r="R29" s="364"/>
      <c r="S29" s="364"/>
      <c r="T29" s="364"/>
      <c r="U29" s="371"/>
      <c r="V29" s="371"/>
      <c r="W29" s="371"/>
      <c r="X29" s="371"/>
      <c r="Y29" s="371"/>
      <c r="Z29" s="372"/>
      <c r="AA29" s="372"/>
      <c r="AB29" s="372"/>
      <c r="AC29" s="372"/>
      <c r="AD29" s="372"/>
      <c r="AE29" s="372"/>
    </row>
    <row r="30" spans="1:31" ht="20.25" customHeight="1">
      <c r="A30" s="173"/>
      <c r="B30" s="110"/>
      <c r="C30" s="363"/>
      <c r="D30" s="363"/>
      <c r="E30" s="364"/>
      <c r="F30" s="364"/>
      <c r="G30" s="364"/>
      <c r="H30" s="364"/>
      <c r="I30" s="364"/>
      <c r="J30" s="364"/>
      <c r="K30" s="365"/>
      <c r="L30" s="366"/>
      <c r="M30" s="369">
        <f t="shared" ref="M30:M35" si="7">SUM(O30,Q30,S30)</f>
        <v>0</v>
      </c>
      <c r="N30" s="370"/>
      <c r="O30" s="364"/>
      <c r="P30" s="364"/>
      <c r="Q30" s="364"/>
      <c r="R30" s="364"/>
      <c r="S30" s="364"/>
      <c r="T30" s="364"/>
      <c r="U30" s="371"/>
      <c r="V30" s="371"/>
      <c r="W30" s="371"/>
      <c r="X30" s="371"/>
      <c r="Y30" s="371"/>
      <c r="Z30" s="372"/>
      <c r="AA30" s="372"/>
      <c r="AB30" s="372"/>
      <c r="AC30" s="372"/>
      <c r="AD30" s="372"/>
      <c r="AE30" s="372"/>
    </row>
    <row r="31" spans="1:31" ht="20.25" customHeight="1">
      <c r="A31" s="173"/>
      <c r="B31" s="110"/>
      <c r="C31" s="363"/>
      <c r="D31" s="363"/>
      <c r="E31" s="364"/>
      <c r="F31" s="364"/>
      <c r="G31" s="364"/>
      <c r="H31" s="364"/>
      <c r="I31" s="364"/>
      <c r="J31" s="364"/>
      <c r="K31" s="365"/>
      <c r="L31" s="366"/>
      <c r="M31" s="369">
        <f t="shared" si="7"/>
        <v>0</v>
      </c>
      <c r="N31" s="370"/>
      <c r="O31" s="364"/>
      <c r="P31" s="364"/>
      <c r="Q31" s="364"/>
      <c r="R31" s="364"/>
      <c r="S31" s="364"/>
      <c r="T31" s="364"/>
      <c r="U31" s="371"/>
      <c r="V31" s="371"/>
      <c r="W31" s="371"/>
      <c r="X31" s="371"/>
      <c r="Y31" s="371"/>
      <c r="Z31" s="372"/>
      <c r="AA31" s="372"/>
      <c r="AB31" s="372"/>
      <c r="AC31" s="372"/>
      <c r="AD31" s="372"/>
      <c r="AE31" s="372"/>
    </row>
    <row r="32" spans="1:31" ht="20.25" customHeight="1">
      <c r="A32" s="173"/>
      <c r="B32" s="110"/>
      <c r="C32" s="363"/>
      <c r="D32" s="363"/>
      <c r="E32" s="364"/>
      <c r="F32" s="364"/>
      <c r="G32" s="364"/>
      <c r="H32" s="364"/>
      <c r="I32" s="364"/>
      <c r="J32" s="364"/>
      <c r="K32" s="365"/>
      <c r="L32" s="366"/>
      <c r="M32" s="369">
        <f t="shared" si="7"/>
        <v>0</v>
      </c>
      <c r="N32" s="370"/>
      <c r="O32" s="364"/>
      <c r="P32" s="364"/>
      <c r="Q32" s="364"/>
      <c r="R32" s="364"/>
      <c r="S32" s="364"/>
      <c r="T32" s="364"/>
      <c r="U32" s="371"/>
      <c r="V32" s="371"/>
      <c r="W32" s="371"/>
      <c r="X32" s="371"/>
      <c r="Y32" s="371"/>
      <c r="Z32" s="372"/>
      <c r="AA32" s="372"/>
      <c r="AB32" s="372"/>
      <c r="AC32" s="372"/>
      <c r="AD32" s="372"/>
      <c r="AE32" s="372"/>
    </row>
    <row r="33" spans="1:31" ht="20.25" customHeight="1">
      <c r="A33" s="173"/>
      <c r="B33" s="110"/>
      <c r="C33" s="363"/>
      <c r="D33" s="363"/>
      <c r="E33" s="364"/>
      <c r="F33" s="364"/>
      <c r="G33" s="364"/>
      <c r="H33" s="364"/>
      <c r="I33" s="364"/>
      <c r="J33" s="364"/>
      <c r="K33" s="365"/>
      <c r="L33" s="366"/>
      <c r="M33" s="369">
        <f t="shared" si="7"/>
        <v>0</v>
      </c>
      <c r="N33" s="370"/>
      <c r="O33" s="364"/>
      <c r="P33" s="364"/>
      <c r="Q33" s="364"/>
      <c r="R33" s="364"/>
      <c r="S33" s="364"/>
      <c r="T33" s="364"/>
      <c r="U33" s="371"/>
      <c r="V33" s="371"/>
      <c r="W33" s="371"/>
      <c r="X33" s="371"/>
      <c r="Y33" s="371"/>
      <c r="Z33" s="372"/>
      <c r="AA33" s="372"/>
      <c r="AB33" s="372"/>
      <c r="AC33" s="372"/>
      <c r="AD33" s="372"/>
      <c r="AE33" s="372"/>
    </row>
    <row r="34" spans="1:31" ht="20.25" customHeight="1">
      <c r="A34" s="173"/>
      <c r="B34" s="110"/>
      <c r="C34" s="363"/>
      <c r="D34" s="363"/>
      <c r="E34" s="364"/>
      <c r="F34" s="364"/>
      <c r="G34" s="364"/>
      <c r="H34" s="364"/>
      <c r="I34" s="364"/>
      <c r="J34" s="364"/>
      <c r="K34" s="365"/>
      <c r="L34" s="366"/>
      <c r="M34" s="369">
        <f t="shared" si="7"/>
        <v>0</v>
      </c>
      <c r="N34" s="370"/>
      <c r="O34" s="364"/>
      <c r="P34" s="364"/>
      <c r="Q34" s="364"/>
      <c r="R34" s="364"/>
      <c r="S34" s="364"/>
      <c r="T34" s="364"/>
      <c r="U34" s="371"/>
      <c r="V34" s="371"/>
      <c r="W34" s="371"/>
      <c r="X34" s="371"/>
      <c r="Y34" s="371"/>
      <c r="Z34" s="372"/>
      <c r="AA34" s="372"/>
      <c r="AB34" s="372"/>
      <c r="AC34" s="372"/>
      <c r="AD34" s="372"/>
      <c r="AE34" s="372"/>
    </row>
    <row r="35" spans="1:31" ht="20.25" customHeight="1">
      <c r="A35" s="173"/>
      <c r="B35" s="110"/>
      <c r="C35" s="363"/>
      <c r="D35" s="363"/>
      <c r="E35" s="364"/>
      <c r="F35" s="364"/>
      <c r="G35" s="364"/>
      <c r="H35" s="364"/>
      <c r="I35" s="364"/>
      <c r="J35" s="364"/>
      <c r="K35" s="365"/>
      <c r="L35" s="366"/>
      <c r="M35" s="369">
        <f t="shared" si="7"/>
        <v>0</v>
      </c>
      <c r="N35" s="370"/>
      <c r="O35" s="364"/>
      <c r="P35" s="364"/>
      <c r="Q35" s="364"/>
      <c r="R35" s="364"/>
      <c r="S35" s="364"/>
      <c r="T35" s="364"/>
      <c r="U35" s="371"/>
      <c r="V35" s="371"/>
      <c r="W35" s="371"/>
      <c r="X35" s="371"/>
      <c r="Y35" s="371"/>
      <c r="Z35" s="372"/>
      <c r="AA35" s="372"/>
      <c r="AB35" s="372"/>
      <c r="AC35" s="372"/>
      <c r="AD35" s="372"/>
      <c r="AE35" s="372"/>
    </row>
    <row r="36" spans="1:31" ht="20.25" customHeight="1">
      <c r="A36" s="377" t="s">
        <v>164</v>
      </c>
      <c r="B36" s="378"/>
      <c r="C36" s="378"/>
      <c r="D36" s="379"/>
      <c r="E36" s="373">
        <f>SUM(E29:E35)</f>
        <v>0</v>
      </c>
      <c r="F36" s="373"/>
      <c r="G36" s="373">
        <f>SUM(G29:G35)</f>
        <v>0</v>
      </c>
      <c r="H36" s="373"/>
      <c r="I36" s="373">
        <f>SUM(I29:I35)</f>
        <v>0</v>
      </c>
      <c r="J36" s="373"/>
      <c r="K36" s="373">
        <f>SUM(K29:K35)</f>
        <v>0</v>
      </c>
      <c r="L36" s="373"/>
      <c r="M36" s="373">
        <f>SUM(M29:M35)</f>
        <v>0</v>
      </c>
      <c r="N36" s="373"/>
      <c r="O36" s="373">
        <f>SUM(O29:O35)</f>
        <v>0</v>
      </c>
      <c r="P36" s="373"/>
      <c r="Q36" s="373">
        <f>SUM(Q29:Q35)</f>
        <v>0</v>
      </c>
      <c r="R36" s="373"/>
      <c r="S36" s="373">
        <f>SUM(S29:S35)</f>
        <v>0</v>
      </c>
      <c r="T36" s="373"/>
      <c r="U36" s="374"/>
      <c r="V36" s="374"/>
      <c r="W36" s="374"/>
      <c r="X36" s="374"/>
      <c r="Y36" s="374"/>
      <c r="Z36" s="375"/>
      <c r="AA36" s="375"/>
      <c r="AB36" s="375"/>
      <c r="AC36" s="375"/>
      <c r="AD36" s="375"/>
      <c r="AE36" s="375"/>
    </row>
    <row r="37" spans="1:31" s="109" customFormat="1" ht="20.25" customHeight="1">
      <c r="A37" s="156"/>
      <c r="B37" s="156"/>
      <c r="C37" s="156"/>
      <c r="D37" s="156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4"/>
      <c r="V37" s="124"/>
      <c r="W37" s="124"/>
      <c r="X37" s="124"/>
      <c r="Y37" s="124"/>
      <c r="Z37" s="125"/>
      <c r="AA37" s="125"/>
      <c r="AB37" s="125"/>
      <c r="AC37" s="125"/>
      <c r="AD37" s="125"/>
      <c r="AE37" s="125"/>
    </row>
    <row r="38" spans="1:31" s="109" customFormat="1" ht="20.25" customHeight="1">
      <c r="A38" s="156"/>
      <c r="B38" s="156"/>
      <c r="C38" s="156"/>
      <c r="D38" s="156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4"/>
      <c r="V38" s="124"/>
      <c r="W38" s="124"/>
      <c r="X38" s="124"/>
      <c r="Y38" s="124"/>
      <c r="Z38" s="125"/>
      <c r="AA38" s="125"/>
      <c r="AB38" s="125"/>
      <c r="AC38" s="125"/>
      <c r="AD38" s="125"/>
      <c r="AE38" s="125"/>
    </row>
    <row r="39" spans="1:31" s="109" customFormat="1" ht="20.25" customHeight="1">
      <c r="A39" s="156"/>
      <c r="B39" s="156"/>
      <c r="C39" s="156"/>
      <c r="D39" s="156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4"/>
      <c r="V39" s="124"/>
      <c r="W39" s="124"/>
      <c r="X39" s="124"/>
      <c r="Y39" s="124"/>
      <c r="Z39" s="125"/>
      <c r="AA39" s="125"/>
      <c r="AB39" s="125"/>
      <c r="AC39" s="125"/>
      <c r="AD39" s="125"/>
      <c r="AE39" s="125"/>
    </row>
    <row r="40" spans="1:31" s="109" customFormat="1" ht="20.25" customHeight="1">
      <c r="A40" s="156"/>
      <c r="B40" s="156"/>
      <c r="C40" s="156"/>
      <c r="D40" s="156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4"/>
      <c r="V40" s="124"/>
      <c r="W40" s="124"/>
      <c r="X40" s="124"/>
      <c r="Y40" s="124"/>
      <c r="Z40" s="125"/>
      <c r="AA40" s="125"/>
      <c r="AB40" s="125"/>
      <c r="AC40" s="125"/>
      <c r="AD40" s="125"/>
      <c r="AE40" s="125"/>
    </row>
    <row r="41" spans="1:31" ht="36" customHeight="1">
      <c r="A41" s="383" t="s">
        <v>453</v>
      </c>
      <c r="B41" s="383"/>
      <c r="C41" s="383"/>
      <c r="D41" s="383"/>
      <c r="E41" s="383"/>
      <c r="F41" s="383"/>
      <c r="G41" s="200"/>
      <c r="H41" s="200"/>
      <c r="I41" s="200"/>
      <c r="J41" s="200"/>
      <c r="K41" s="200"/>
      <c r="L41" s="354" t="s">
        <v>412</v>
      </c>
      <c r="M41" s="354"/>
      <c r="N41" s="354"/>
      <c r="O41" s="354"/>
      <c r="P41" s="354"/>
      <c r="Q41" s="354"/>
      <c r="R41" s="201"/>
      <c r="S41" s="201"/>
      <c r="T41" s="201"/>
      <c r="U41" s="200"/>
      <c r="V41" s="200"/>
      <c r="W41" s="200"/>
      <c r="X41" s="200"/>
      <c r="Y41" s="200"/>
      <c r="Z41" s="200"/>
      <c r="AA41" s="385" t="s">
        <v>442</v>
      </c>
      <c r="AB41" s="200"/>
      <c r="AC41" s="200"/>
      <c r="AD41" s="200"/>
    </row>
    <row r="42" spans="1:31" ht="23.45" customHeight="1">
      <c r="A42" s="355" t="s">
        <v>148</v>
      </c>
      <c r="B42" s="356"/>
      <c r="C42" s="356"/>
      <c r="D42" s="356"/>
      <c r="E42" s="88"/>
      <c r="F42" s="88"/>
      <c r="G42" s="88"/>
      <c r="H42" s="88"/>
      <c r="I42" s="88"/>
      <c r="J42" s="88"/>
      <c r="K42" s="88"/>
      <c r="L42" s="224" t="s">
        <v>413</v>
      </c>
      <c r="M42" s="224"/>
      <c r="N42" s="224"/>
      <c r="O42" s="224"/>
      <c r="P42" s="224"/>
      <c r="Q42" s="224"/>
      <c r="R42" s="101"/>
      <c r="S42" s="101"/>
      <c r="T42" s="101"/>
      <c r="U42" s="88"/>
      <c r="V42" s="88"/>
      <c r="W42" s="88"/>
      <c r="X42" s="88"/>
      <c r="Y42" s="88"/>
      <c r="Z42" s="88"/>
      <c r="AA42" s="225" t="s">
        <v>150</v>
      </c>
      <c r="AB42" s="225"/>
      <c r="AC42" s="225"/>
    </row>
    <row r="43" spans="1:31"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</row>
    <row r="44" spans="1:31"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</row>
    <row r="46" spans="1:31">
      <c r="G46" s="130"/>
      <c r="H46" s="130"/>
      <c r="I46" s="130"/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</row>
    <row r="47" spans="1:31"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</row>
    <row r="48" spans="1:31"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30"/>
      <c r="R48" s="130"/>
      <c r="S48" s="130"/>
      <c r="T48" s="130"/>
      <c r="U48" s="130"/>
      <c r="V48" s="130"/>
    </row>
    <row r="49" spans="7:22">
      <c r="G49" s="130"/>
      <c r="H49" s="130"/>
      <c r="I49" s="130"/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</row>
  </sheetData>
  <mergeCells count="148">
    <mergeCell ref="A22:AE22"/>
    <mergeCell ref="O36:P36"/>
    <mergeCell ref="Q36:R36"/>
    <mergeCell ref="S36:T36"/>
    <mergeCell ref="U36:Y36"/>
    <mergeCell ref="Z36:AE36"/>
    <mergeCell ref="AD24:AE24"/>
    <mergeCell ref="A36:D36"/>
    <mergeCell ref="E36:F36"/>
    <mergeCell ref="G36:H36"/>
    <mergeCell ref="I36:J36"/>
    <mergeCell ref="K36:L36"/>
    <mergeCell ref="M36:N36"/>
    <mergeCell ref="M35:N35"/>
    <mergeCell ref="O35:P35"/>
    <mergeCell ref="Q35:R35"/>
    <mergeCell ref="S35:T35"/>
    <mergeCell ref="U35:Y35"/>
    <mergeCell ref="Z35:AE35"/>
    <mergeCell ref="O34:P34"/>
    <mergeCell ref="Q34:R34"/>
    <mergeCell ref="S34:T34"/>
    <mergeCell ref="U34:Y34"/>
    <mergeCell ref="Z34:AE34"/>
    <mergeCell ref="C35:D35"/>
    <mergeCell ref="E35:F35"/>
    <mergeCell ref="G35:H35"/>
    <mergeCell ref="I35:J35"/>
    <mergeCell ref="K35:L35"/>
    <mergeCell ref="C34:D34"/>
    <mergeCell ref="E34:F34"/>
    <mergeCell ref="G34:H34"/>
    <mergeCell ref="I34:J34"/>
    <mergeCell ref="K34:L34"/>
    <mergeCell ref="M34:N34"/>
    <mergeCell ref="M33:N33"/>
    <mergeCell ref="O33:P33"/>
    <mergeCell ref="Q33:R33"/>
    <mergeCell ref="S33:T33"/>
    <mergeCell ref="U33:Y33"/>
    <mergeCell ref="Z33:AE33"/>
    <mergeCell ref="O32:P32"/>
    <mergeCell ref="Q32:R32"/>
    <mergeCell ref="S32:T32"/>
    <mergeCell ref="U32:Y32"/>
    <mergeCell ref="Z32:AE32"/>
    <mergeCell ref="M32:N32"/>
    <mergeCell ref="O30:P30"/>
    <mergeCell ref="Q30:R30"/>
    <mergeCell ref="S30:T30"/>
    <mergeCell ref="U30:Y30"/>
    <mergeCell ref="Z30:AE30"/>
    <mergeCell ref="M30:N30"/>
    <mergeCell ref="C33:D33"/>
    <mergeCell ref="E33:F33"/>
    <mergeCell ref="G33:H33"/>
    <mergeCell ref="I33:J33"/>
    <mergeCell ref="K33:L33"/>
    <mergeCell ref="C32:D32"/>
    <mergeCell ref="E32:F32"/>
    <mergeCell ref="G32:H32"/>
    <mergeCell ref="I32:J32"/>
    <mergeCell ref="K32:L32"/>
    <mergeCell ref="U29:Y29"/>
    <mergeCell ref="Z29:AE29"/>
    <mergeCell ref="O28:P28"/>
    <mergeCell ref="Q28:R28"/>
    <mergeCell ref="S28:T28"/>
    <mergeCell ref="U28:Y28"/>
    <mergeCell ref="Z28:AE28"/>
    <mergeCell ref="M28:N28"/>
    <mergeCell ref="C31:D31"/>
    <mergeCell ref="E31:F31"/>
    <mergeCell ref="G31:H31"/>
    <mergeCell ref="I31:J31"/>
    <mergeCell ref="K31:L31"/>
    <mergeCell ref="C30:D30"/>
    <mergeCell ref="E30:F30"/>
    <mergeCell ref="G30:H30"/>
    <mergeCell ref="I30:J30"/>
    <mergeCell ref="K30:L30"/>
    <mergeCell ref="M31:N31"/>
    <mergeCell ref="O31:P31"/>
    <mergeCell ref="Q31:R31"/>
    <mergeCell ref="S31:T31"/>
    <mergeCell ref="U31:Y31"/>
    <mergeCell ref="Z31:AE31"/>
    <mergeCell ref="M26:N27"/>
    <mergeCell ref="O26:T26"/>
    <mergeCell ref="O27:P27"/>
    <mergeCell ref="Q27:R27"/>
    <mergeCell ref="S27:T27"/>
    <mergeCell ref="C29:D29"/>
    <mergeCell ref="E29:F29"/>
    <mergeCell ref="G29:H29"/>
    <mergeCell ref="I29:J29"/>
    <mergeCell ref="K29:L29"/>
    <mergeCell ref="C28:D28"/>
    <mergeCell ref="E28:F28"/>
    <mergeCell ref="G28:H28"/>
    <mergeCell ref="I28:J28"/>
    <mergeCell ref="K28:L28"/>
    <mergeCell ref="M29:N29"/>
    <mergeCell ref="O29:P29"/>
    <mergeCell ref="Q29:R29"/>
    <mergeCell ref="S29:T29"/>
    <mergeCell ref="A41:F41"/>
    <mergeCell ref="L41:Q41"/>
    <mergeCell ref="L42:Q42"/>
    <mergeCell ref="AB7:AE7"/>
    <mergeCell ref="Q7:Q8"/>
    <mergeCell ref="A42:D42"/>
    <mergeCell ref="AA42:AC42"/>
    <mergeCell ref="AA7:AA8"/>
    <mergeCell ref="A17:F17"/>
    <mergeCell ref="A16:F16"/>
    <mergeCell ref="A6:A8"/>
    <mergeCell ref="W7:Z7"/>
    <mergeCell ref="V7:V8"/>
    <mergeCell ref="G6:K6"/>
    <mergeCell ref="A25:A27"/>
    <mergeCell ref="B25:B27"/>
    <mergeCell ref="C25:D27"/>
    <mergeCell ref="E25:F27"/>
    <mergeCell ref="G25:H27"/>
    <mergeCell ref="I25:J27"/>
    <mergeCell ref="K25:T25"/>
    <mergeCell ref="U25:Y27"/>
    <mergeCell ref="Z25:AE27"/>
    <mergeCell ref="K26:L27"/>
    <mergeCell ref="A3:AE3"/>
    <mergeCell ref="B9:F9"/>
    <mergeCell ref="B10:F10"/>
    <mergeCell ref="B14:F14"/>
    <mergeCell ref="R7:U7"/>
    <mergeCell ref="B15:F15"/>
    <mergeCell ref="B6:F8"/>
    <mergeCell ref="Q6:U6"/>
    <mergeCell ref="B12:F12"/>
    <mergeCell ref="G7:G8"/>
    <mergeCell ref="B13:F13"/>
    <mergeCell ref="AA6:AE6"/>
    <mergeCell ref="B11:F11"/>
    <mergeCell ref="V6:Z6"/>
    <mergeCell ref="L6:P6"/>
    <mergeCell ref="L7:L8"/>
    <mergeCell ref="M7:P7"/>
    <mergeCell ref="H7:K7"/>
  </mergeCells>
  <pageMargins left="1.1811023622047245" right="0.31496062992125984" top="0.78740157480314965" bottom="0.74803149606299213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Осн. фін. пок.</vt:lpstr>
      <vt:lpstr>I. Інф. до фін.плану</vt:lpstr>
      <vt:lpstr>ІІ. Розп. ч.п. та розр. з бюд.</vt:lpstr>
      <vt:lpstr>ІІІ рух. гр. кшт.</vt:lpstr>
      <vt:lpstr>ІV кап. інвеат. V кред. </vt:lpstr>
      <vt:lpstr>VI-VII джер.кап.інв.</vt:lpstr>
      <vt:lpstr>'Осн. фін. пок.'!Заголовки_для_печати</vt:lpstr>
      <vt:lpstr>'I. Інф. до фін.плану'!Область_печати</vt:lpstr>
      <vt:lpstr>'VI-VII джер.кап.інв.'!Область_печати</vt:lpstr>
      <vt:lpstr>'ІV кап. інвеат. V кред. '!Область_печати</vt:lpstr>
      <vt:lpstr>'ІІ. Розп. ч.п. та розр. з бюд.'!Область_печати</vt:lpstr>
      <vt:lpstr>'Осн. фін. пок.'!Область_печати</vt:lpstr>
    </vt:vector>
  </TitlesOfParts>
  <Manager/>
  <Company>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</dc:creator>
  <cp:keywords/>
  <dc:description/>
  <cp:lastModifiedBy>Надежда</cp:lastModifiedBy>
  <cp:revision/>
  <cp:lastPrinted>2026-02-09T06:52:39Z</cp:lastPrinted>
  <dcterms:created xsi:type="dcterms:W3CDTF">2003-03-13T16:00:22Z</dcterms:created>
  <dcterms:modified xsi:type="dcterms:W3CDTF">2026-06-25T07:17:17Z</dcterms:modified>
  <cp:category/>
  <cp:contentStatus/>
</cp:coreProperties>
</file>