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Осн. фін. пок." sheetId="1" state="visible" r:id="rId3"/>
    <sheet name="I. Інф. до фін.плану" sheetId="2" state="visible" r:id="rId4"/>
    <sheet name="ІІ. Розп. ч.п. та розр. з бюд." sheetId="3" state="visible" r:id="rId5"/>
    <sheet name="ІІІ рух. гр. кшт." sheetId="4" state="visible" r:id="rId6"/>
    <sheet name="ІV кап. інвеат. V кред. " sheetId="5" state="visible" r:id="rId7"/>
    <sheet name="VI-VII джер.кап.інв.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function="false" hidden="false" localSheetId="2" name="_xlnm.Print_Area" vbProcedure="false">'ІІ. Розп. ч.п. та розр. з бюд.'!$A$1:$M$51</definedName>
    <definedName function="false" hidden="false" localSheetId="4" name="_xlnm.Print_Area" vbProcedure="false">'ІV кап. інвеат. V кред. '!$A$1:$M$40</definedName>
    <definedName function="false" hidden="false" localSheetId="0" name="_xlnm.Print_Area" vbProcedure="false">'Осн. фін. пок.'!$A$1:$J$136</definedName>
    <definedName function="false" hidden="false" localSheetId="0" name="_xlnm.Print_Titles" vbProcedure="false">'Осн. фін. пок.'!$37:$39</definedName>
    <definedName function="false" hidden="false" localSheetId="1" name="_xlnm.Print_Area" vbProcedure="false">'I. Інф. до фін.плану'!$A$1:$O$133</definedName>
    <definedName function="false" hidden="false" localSheetId="5" name="_xlnm.Print_Area" vbProcedure="false">'VI-VII джер.кап.інв.'!$A$1:$AE$46</definedName>
    <definedName function="false" hidden="false" name="aa" vbProcedure="false">'[2]1993'!$A$1:$IV$3,'[2]1993'!$A$1:$A$65536</definedName>
    <definedName function="false" hidden="false" name="ad" vbProcedure="false">'[3]МТР Газ України'!$B$1</definedName>
    <definedName function="false" hidden="false" name="as" vbProcedure="false">'[4]МТР Газ України'!$B$1</definedName>
    <definedName function="false" hidden="false" name="asdf" vbProcedure="false">[5]Inform!$E$6</definedName>
    <definedName function="false" hidden="false" name="asdfg" vbProcedure="false">[5]Inform!$F$2</definedName>
    <definedName function="false" hidden="false" name="BuiltIn_Print_Area___1___1" vbProcedure="false">#REF!</definedName>
    <definedName function="false" hidden="false" name="ClDate" vbProcedure="false">[6]Inform!$E$6</definedName>
    <definedName function="false" hidden="false" name="ClDate_21" vbProcedure="false">[7]Inform!$E$6</definedName>
    <definedName function="false" hidden="false" name="ClDate_25" vbProcedure="false">[7]Inform!$E$6</definedName>
    <definedName function="false" hidden="false" name="ClDate_6" vbProcedure="false">[8]Inform!$E$6</definedName>
    <definedName function="false" hidden="false" name="CompName" vbProcedure="false">[6]Inform!$F$2</definedName>
    <definedName function="false" hidden="false" name="CompNameE" vbProcedure="false">[6]Inform!$G$2</definedName>
    <definedName function="false" hidden="false" name="CompNameE_21" vbProcedure="false">[7]Inform!$G$2</definedName>
    <definedName function="false" hidden="false" name="CompNameE_25" vbProcedure="false">[7]Inform!$G$2</definedName>
    <definedName function="false" hidden="false" name="CompNameE_6" vbProcedure="false">[8]Inform!$G$2</definedName>
    <definedName function="false" hidden="false" name="CompName_21" vbProcedure="false">[7]Inform!$F$2</definedName>
    <definedName function="false" hidden="false" name="CompName_25" vbProcedure="false">[7]Inform!$F$2</definedName>
    <definedName function="false" hidden="false" name="CompName_6" vbProcedure="false">[8]Inform!$F$2</definedName>
    <definedName function="false" hidden="false" name="Cost_Category_National_ID" vbProcedure="false">#REF!</definedName>
    <definedName function="false" hidden="false" name="Cе511" vbProcedure="false">#REF!</definedName>
    <definedName function="false" hidden="false" name="d" vbProcedure="false">'[9]МТР Газ України'!$B$4</definedName>
    <definedName function="false" hidden="false" name="dCPIb" vbProcedure="false">[10]попер_роз!#REF!</definedName>
    <definedName function="false" hidden="false" name="dPPIb" vbProcedure="false">[10]попер_роз!#REF!</definedName>
    <definedName function="false" hidden="false" name="ds" vbProcedure="false">'[11]7  інші витрати'!#ref!</definedName>
    <definedName function="false" hidden="false" name="Fact_Type_ID" vbProcedure="false">#REF!</definedName>
    <definedName function="false" hidden="false" name="G" vbProcedure="false">'[12]МТР Газ України'!$B$1</definedName>
    <definedName function="false" hidden="false" name="ij1sssss" vbProcedure="false">'[13]7  інші витрати'!#ref!</definedName>
    <definedName function="false" hidden="false" name="LastItem" vbProcedure="false">[14]Лист1!$A$1</definedName>
    <definedName function="false" hidden="false" name="Load" vbProcedure="false">'[15]МТР Газ України'!$B$4</definedName>
    <definedName function="false" hidden="false" name="Load_ID" vbProcedure="false">'[16]МТР Газ України'!$B$4</definedName>
    <definedName function="false" hidden="false" name="Load_ID_10" vbProcedure="false">'[17]7  інші витрати'!#ref!</definedName>
    <definedName function="false" hidden="false" name="Load_ID_11" vbProcedure="false">'[18]МТР Газ України'!$B$4</definedName>
    <definedName function="false" hidden="false" name="Load_ID_12" vbProcedure="false">'[18]МТР Газ України'!$B$4</definedName>
    <definedName function="false" hidden="false" name="Load_ID_13" vbProcedure="false">'[18]МТР Газ України'!$B$4</definedName>
    <definedName function="false" hidden="false" name="Load_ID_14" vbProcedure="false">'[18]МТР Газ України'!$B$4</definedName>
    <definedName function="false" hidden="false" name="Load_ID_15" vbProcedure="false">'[18]МТР Газ України'!$B$4</definedName>
    <definedName function="false" hidden="false" name="Load_ID_16" vbProcedure="false">'[18]МТР Газ України'!$B$4</definedName>
    <definedName function="false" hidden="false" name="Load_ID_17" vbProcedure="false">'[18]МТР Газ України'!$B$4</definedName>
    <definedName function="false" hidden="false" name="Load_ID_18" vbProcedure="false">'[19]МТР Газ України'!$B$4</definedName>
    <definedName function="false" hidden="false" name="Load_ID_19" vbProcedure="false">'[20]МТР Газ України'!$B$4</definedName>
    <definedName function="false" hidden="false" name="Load_ID_20" vbProcedure="false">'[19]МТР Газ України'!$B$4</definedName>
    <definedName function="false" hidden="false" name="Load_ID_200" vbProcedure="false">'[15]МТР Газ України'!$B$4</definedName>
    <definedName function="false" hidden="false" name="Load_ID_21" vbProcedure="false">'[21]МТР Газ України'!$B$4</definedName>
    <definedName function="false" hidden="false" name="Load_ID_23" vbProcedure="false">'[20]МТР Газ України'!$B$4</definedName>
    <definedName function="false" hidden="false" name="Load_ID_25" vbProcedure="false">'[21]МТР Газ України'!$B$4</definedName>
    <definedName function="false" hidden="false" name="Load_ID_542" vbProcedure="false">'[22]МТР Газ України'!$B$4</definedName>
    <definedName function="false" hidden="false" name="Load_ID_6" vbProcedure="false">'[18]МТР Газ України'!$B$4</definedName>
    <definedName function="false" hidden="false" name="OpDate" vbProcedure="false">[6]Inform!$E$5</definedName>
    <definedName function="false" hidden="false" name="OpDate_21" vbProcedure="false">[7]Inform!$E$5</definedName>
    <definedName function="false" hidden="false" name="OpDate_25" vbProcedure="false">[7]Inform!$E$5</definedName>
    <definedName function="false" hidden="false" name="OpDate_6" vbProcedure="false">[8]Inform!$E$5</definedName>
    <definedName function="false" hidden="false" name="QR" vbProcedure="false">[23]Inform!$E$5</definedName>
    <definedName function="false" hidden="false" name="qw" vbProcedure="false">[5]Inform!$E$5</definedName>
    <definedName function="false" hidden="false" name="qwert" vbProcedure="false">[5]Inform!$G$2</definedName>
    <definedName function="false" hidden="false" name="qwerty" vbProcedure="false">'[4]МТР Газ України'!$B$4</definedName>
    <definedName function="false" hidden="false" name="ShowFil" vbProcedure="false">[14]!ShowFil</definedName>
    <definedName function="false" hidden="false" name="SU_ID" vbProcedure="false">#REF!</definedName>
    <definedName function="false" hidden="false" name="Time_ID" vbProcedure="false">'[16]МТР Газ України'!$B$1</definedName>
    <definedName function="false" hidden="false" name="Time_ID0" vbProcedure="false">'[16]МТР Газ України'!$F$1</definedName>
    <definedName function="false" hidden="false" name="Time_ID0_10" vbProcedure="false">'[17]7  інші витрати'!#ref!</definedName>
    <definedName function="false" hidden="false" name="Time_ID0_11" vbProcedure="false">'[18]МТР Газ України'!$F$1</definedName>
    <definedName function="false" hidden="false" name="Time_ID0_12" vbProcedure="false">'[18]МТР Газ України'!$F$1</definedName>
    <definedName function="false" hidden="false" name="Time_ID0_13" vbProcedure="false">'[18]МТР Газ України'!$F$1</definedName>
    <definedName function="false" hidden="false" name="Time_ID0_14" vbProcedure="false">'[18]МТР Газ України'!$F$1</definedName>
    <definedName function="false" hidden="false" name="Time_ID0_15" vbProcedure="false">'[18]МТР Газ України'!$F$1</definedName>
    <definedName function="false" hidden="false" name="Time_ID0_16" vbProcedure="false">'[18]МТР Газ України'!$F$1</definedName>
    <definedName function="false" hidden="false" name="Time_ID0_17" vbProcedure="false">'[18]МТР Газ України'!$F$1</definedName>
    <definedName function="false" hidden="false" name="Time_ID0_18" vbProcedure="false">'[19]МТР Газ України'!$F$1</definedName>
    <definedName function="false" hidden="false" name="Time_ID0_19" vbProcedure="false">'[20]МТР Газ України'!$F$1</definedName>
    <definedName function="false" hidden="false" name="Time_ID0_20" vbProcedure="false">'[19]МТР Газ України'!$F$1</definedName>
    <definedName function="false" hidden="false" name="Time_ID0_21" vbProcedure="false">'[21]МТР Газ України'!$F$1</definedName>
    <definedName function="false" hidden="false" name="Time_ID0_23" vbProcedure="false">'[20]МТР Газ України'!$F$1</definedName>
    <definedName function="false" hidden="false" name="Time_ID0_25" vbProcedure="false">'[21]МТР Газ України'!$F$1</definedName>
    <definedName function="false" hidden="false" name="Time_ID0_6" vbProcedure="false">'[18]МТР Газ України'!$F$1</definedName>
    <definedName function="false" hidden="false" name="Time_ID_10" vbProcedure="false">'[17]7  інші витрати'!#ref!</definedName>
    <definedName function="false" hidden="false" name="Time_ID_11" vbProcedure="false">'[18]МТР Газ України'!$B$1</definedName>
    <definedName function="false" hidden="false" name="Time_ID_12" vbProcedure="false">'[18]МТР Газ України'!$B$1</definedName>
    <definedName function="false" hidden="false" name="Time_ID_13" vbProcedure="false">'[18]МТР Газ України'!$B$1</definedName>
    <definedName function="false" hidden="false" name="Time_ID_14" vbProcedure="false">'[18]МТР Газ України'!$B$1</definedName>
    <definedName function="false" hidden="false" name="Time_ID_15" vbProcedure="false">'[18]МТР Газ України'!$B$1</definedName>
    <definedName function="false" hidden="false" name="Time_ID_16" vbProcedure="false">'[18]МТР Газ України'!$B$1</definedName>
    <definedName function="false" hidden="false" name="Time_ID_17" vbProcedure="false">'[18]МТР Газ України'!$B$1</definedName>
    <definedName function="false" hidden="false" name="Time_ID_18" vbProcedure="false">'[19]МТР Газ України'!$B$1</definedName>
    <definedName function="false" hidden="false" name="Time_ID_19" vbProcedure="false">'[20]МТР Газ України'!$B$1</definedName>
    <definedName function="false" hidden="false" name="Time_ID_20" vbProcedure="false">'[19]МТР Газ України'!$B$1</definedName>
    <definedName function="false" hidden="false" name="Time_ID_21" vbProcedure="false">'[21]МТР Газ України'!$B$1</definedName>
    <definedName function="false" hidden="false" name="Time_ID_23" vbProcedure="false">'[20]МТР Газ України'!$B$1</definedName>
    <definedName function="false" hidden="false" name="Time_ID_25" vbProcedure="false">'[21]МТР Газ України'!$B$1</definedName>
    <definedName function="false" hidden="false" name="Time_ID_6" vbProcedure="false">'[18]МТР Газ України'!$B$1</definedName>
    <definedName function="false" hidden="false" name="ttttttt" vbProcedure="false">#REF!</definedName>
    <definedName function="false" hidden="false" name="Unit" vbProcedure="false">[6]Inform!$E$38</definedName>
    <definedName function="false" hidden="false" name="Unit_21" vbProcedure="false">[7]Inform!$E$38</definedName>
    <definedName function="false" hidden="false" name="Unit_25" vbProcedure="false">[7]Inform!$E$38</definedName>
    <definedName function="false" hidden="false" name="Unit_6" vbProcedure="false">[8]Inform!$E$38</definedName>
    <definedName function="false" hidden="false" name="WQER" vbProcedure="false">'[24]МТР Газ України'!$B$4</definedName>
    <definedName function="false" hidden="false" name="wr" vbProcedure="false">'[24]МТР Газ України'!$B$4</definedName>
    <definedName function="false" hidden="false" name="yyyy" vbProcedure="false">#REF!</definedName>
    <definedName function="false" hidden="false" name="zx" vbProcedure="false">'[4]МТР Газ України'!$F$1</definedName>
    <definedName function="false" hidden="false" name="zxc" vbProcedure="false">[5]Inform!$E$38</definedName>
    <definedName function="false" hidden="false" name="_xlnm.Database" vbProcedure="false">'[25]Ener '!$A$1:$G$2645</definedName>
    <definedName function="false" hidden="true" name="__123Graph_XGRAPH3" vbProcedure="false">[1]gdp!#ref!</definedName>
    <definedName function="false" hidden="false" name="є" vbProcedure="false">#REF!</definedName>
    <definedName function="false" hidden="false" name="і" vbProcedure="false">[29]Inform!$F$2</definedName>
    <definedName function="false" hidden="false" name="ів" vbProcedure="false">#REF!</definedName>
    <definedName function="false" hidden="false" name="ів_22" vbProcedure="false">#REF!</definedName>
    <definedName function="false" hidden="false" name="ів_26" vbProcedure="false">#REF!</definedName>
    <definedName function="false" hidden="false" name="ів___0" vbProcedure="false">#REF!</definedName>
    <definedName function="false" hidden="false" name="івів" vbProcedure="false">'[12]МТР Газ України'!$B$1</definedName>
    <definedName function="false" hidden="false" name="іваіа" vbProcedure="false">'[30]7  інші витрати'!#ref!</definedName>
    <definedName function="false" hidden="false" name="іваф" vbProcedure="false">#REF!</definedName>
    <definedName function="false" hidden="false" name="іцу" vbProcedure="false">[23]Inform!$G$2</definedName>
    <definedName function="false" hidden="false" name="а" vbProcedure="false">'[13]7  інші витрати'!#ref!</definedName>
    <definedName function="false" hidden="false" name="ав" vbProcedure="false">#REF!</definedName>
    <definedName function="false" hidden="false" name="аен" vbProcedure="false">'[24]МТР Газ України'!$B$4</definedName>
    <definedName function="false" hidden="false" name="в" vbProcedure="false">'[26]МТР Газ України'!$F$1</definedName>
    <definedName function="false" hidden="false" name="ватт" vbProcedure="false">'[27]база  '!#ref!</definedName>
    <definedName function="false" hidden="false" name="Д" vbProcedure="false">'[15]МТР Газ України'!$B$4</definedName>
    <definedName function="false" hidden="false" name="е" vbProcedure="false">#REF!</definedName>
    <definedName function="false" hidden="false" name="Заголовки_для_печати_МИ" vbProcedure="false">'[28]1993'!$A$1:$IV$3,'[28]1993'!$A$1:$A$65536</definedName>
    <definedName function="false" hidden="false" name="йуц" vbProcedure="false">#REF!</definedName>
    <definedName function="false" hidden="false" name="йцу" vbProcedure="false">#REF!</definedName>
    <definedName function="false" hidden="false" name="йцуйй" vbProcedure="false">#REF!</definedName>
    <definedName function="false" hidden="false" name="йцукц" vbProcedure="false">'[30]7  інші витрати'!#ref!</definedName>
    <definedName function="false" hidden="false" name="КЕ" vbProcedure="false">#REF!</definedName>
    <definedName function="false" hidden="false" name="КЕ_22" vbProcedure="false">#REF!</definedName>
    <definedName function="false" hidden="false" name="КЕ_26" vbProcedure="false">#REF!</definedName>
    <definedName function="false" hidden="false" name="КЕ___0" vbProcedure="false">#REF!</definedName>
    <definedName function="false" hidden="false" name="кен" vbProcedure="false">#REF!</definedName>
    <definedName function="false" hidden="false" name="л" vbProcedure="false">#REF!</definedName>
    <definedName function="false" hidden="false" name="п" vbProcedure="false">'[13]7  інші витрати'!#ref!</definedName>
    <definedName function="false" hidden="false" name="пдв" vbProcedure="false">'[15]МТР Газ України'!$B$4</definedName>
    <definedName function="false" hidden="false" name="пдв_утг" vbProcedure="false">'[15]МТР Газ України'!$F$1</definedName>
    <definedName function="false" hidden="false" name="План" vbProcedure="false">#REF!</definedName>
    <definedName function="false" hidden="false"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vbProcedure="false">#REF!</definedName>
    <definedName function="false" hidden="false" name="ппп" vbProcedure="false">[31]Inform!$E$6</definedName>
    <definedName function="false" hidden="false" name="р" vbProcedure="false">#REF!</definedName>
    <definedName function="false" hidden="false" name="т" vbProcedure="false">[32]Inform!$E$6</definedName>
    <definedName function="false" hidden="false" name="тариф" vbProcedure="false">[33]Inform!$G$2</definedName>
    <definedName function="false" hidden="false" name="уйцукйцуйу" vbProcedure="false">#REF!</definedName>
    <definedName function="false" hidden="false" name="уке" vbProcedure="false">[34]Inform!$G$2</definedName>
    <definedName function="false" hidden="false" name="УТГ" vbProcedure="false">'[15]МТР Газ України'!$B$4</definedName>
    <definedName function="false" hidden="false" name="фів" vbProcedure="false">'[24]МТР Газ України'!$B$4</definedName>
    <definedName function="false" hidden="false" name="фіваіф" vbProcedure="false">'[30]7  інші витрати'!#ref!</definedName>
    <definedName function="false" hidden="false" name="фф" vbProcedure="false">'[26]МТР Газ України'!$F$1</definedName>
    <definedName function="false" hidden="false" name="ц" vbProcedure="false">'[13]7  інші витрати'!#ref!</definedName>
    <definedName function="false" hidden="false" name="ччч" vbProcedure="false">'[35]база  '!#ref!</definedName>
    <definedName function="false" hidden="false" name="ш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<sst xmlns="http://schemas.openxmlformats.org/spreadsheetml/2006/main" count="1410" uniqueCount="467">
  <si>
    <t xml:space="preserve">ЗАТВЕРДЖЕНО  </t>
  </si>
  <si>
    <t xml:space="preserve">Рішення виконавчого комітету</t>
  </si>
  <si>
    <t xml:space="preserve">Чернігівської міської ради</t>
  </si>
  <si>
    <t xml:space="preserve">26 січня 2026 року № 53</t>
  </si>
  <si>
    <t xml:space="preserve">Код</t>
  </si>
  <si>
    <t xml:space="preserve">Внесення змін до затвердженного фінансового плану</t>
  </si>
  <si>
    <t xml:space="preserve">Підприємство  </t>
  </si>
  <si>
    <t xml:space="preserve">КОМУНАЛЬНЕ ПІДПРИЄМСТВО "МУНІЦИПАЛЬНА ВАРТА" ЧЕРНІГІВСЬКОЇ МІСЬКОЇ РАДИ (КП "МУНІЦИПАЛЬНА ВАРТА" ЧМР)</t>
  </si>
  <si>
    <t xml:space="preserve">за ЄДРПОУ </t>
  </si>
  <si>
    <t xml:space="preserve">основний
(дата затвердження)</t>
  </si>
  <si>
    <t xml:space="preserve">Організаційно-правова форма </t>
  </si>
  <si>
    <t xml:space="preserve">комунальне підприємство </t>
  </si>
  <si>
    <t xml:space="preserve">за КОПФГ</t>
  </si>
  <si>
    <t xml:space="preserve">Суб'єкт управління </t>
  </si>
  <si>
    <t xml:space="preserve">виконавчий комітет Чернігівської міської ради </t>
  </si>
  <si>
    <t xml:space="preserve">за СКОДУ</t>
  </si>
  <si>
    <t xml:space="preserve">Вид економічної діяльності    </t>
  </si>
  <si>
    <t xml:space="preserve">державне управління загального характеру
</t>
  </si>
  <si>
    <t xml:space="preserve">за  КВЕД  </t>
  </si>
  <si>
    <t xml:space="preserve">84.11</t>
  </si>
  <si>
    <t xml:space="preserve">Галузь     </t>
  </si>
  <si>
    <t xml:space="preserve">Одиниця виміру, тис. грн</t>
  </si>
  <si>
    <t xml:space="preserve">Розмір державної частки у статутному капіталі</t>
  </si>
  <si>
    <t xml:space="preserve">Середньооблікова кількість штатних працівників</t>
  </si>
  <si>
    <t xml:space="preserve">Місцезнаходження</t>
  </si>
  <si>
    <t xml:space="preserve">Україна, 14034, Чернігівська обл., місто Чернігів, вул. 1-ої танкової бригади, будинок 2</t>
  </si>
  <si>
    <t xml:space="preserve">Телефон </t>
  </si>
  <si>
    <t xml:space="preserve">(0462) 610-600</t>
  </si>
  <si>
    <t xml:space="preserve">Стандарти звітності П(с)БОУ</t>
  </si>
  <si>
    <t xml:space="preserve">Х</t>
  </si>
  <si>
    <t xml:space="preserve">Прізвище та власне ім'я керівника </t>
  </si>
  <si>
    <t xml:space="preserve">ДЄДІКОВ Ігор</t>
  </si>
  <si>
    <t xml:space="preserve">Стандарти звітності МСФЗ</t>
  </si>
  <si>
    <t xml:space="preserve">ФІНАНСОВИЙ ПЛАН </t>
  </si>
  <si>
    <t xml:space="preserve">на  2026 рік</t>
  </si>
  <si>
    <t xml:space="preserve">Основні фінансові показники</t>
  </si>
  <si>
    <t xml:space="preserve">Найменування показника</t>
  </si>
  <si>
    <t xml:space="preserve">Код рядка </t>
  </si>
  <si>
    <t xml:space="preserve">Факт
минулого року 2024 року</t>
  </si>
  <si>
    <t xml:space="preserve">План
поточного                      2025 року </t>
  </si>
  <si>
    <t xml:space="preserve">Прогноз
на 2025                   поточний
 рік</t>
  </si>
  <si>
    <t xml:space="preserve">Плановий                      2026 рік 
(усього)</t>
  </si>
  <si>
    <t xml:space="preserve">Показники діяльності на стратегічну перспективу</t>
  </si>
  <si>
    <t xml:space="preserve">плановий рік +1 рік</t>
  </si>
  <si>
    <t xml:space="preserve">плановий рік +2 роки</t>
  </si>
  <si>
    <t xml:space="preserve">плановий рік +3 роки</t>
  </si>
  <si>
    <t xml:space="preserve">плановий рік +4 роки</t>
  </si>
  <si>
    <t xml:space="preserve">І. Формування фінансових результатів</t>
  </si>
  <si>
    <t xml:space="preserve">Чистий дохід від реалізації продукції (товарів, робіт, послуг)</t>
  </si>
  <si>
    <t xml:space="preserve">Собівартість реалізованої продукції (товарів, робіт, послуг)</t>
  </si>
  <si>
    <t xml:space="preserve">Валовий прибуток/збиток</t>
  </si>
  <si>
    <t xml:space="preserve">EBITDA</t>
  </si>
  <si>
    <t xml:space="preserve">x</t>
  </si>
  <si>
    <t xml:space="preserve">Чистий фінансовий результат</t>
  </si>
  <si>
    <t xml:space="preserve">ІІ. Сплата податків, зборів та інших обов'язкових платежів </t>
  </si>
  <si>
    <t xml:space="preserve">податок на прибуток підприємств</t>
  </si>
  <si>
    <t xml:space="preserve">податок на додану вартість, що підлягає сплаті до бюджету за підсумками звітного періоду</t>
  </si>
  <si>
    <t xml:space="preserve">податок на додану вартість, що підлягає відшкодуванню з бюджету за підсумками звітного періоду</t>
  </si>
  <si>
    <t xml:space="preserve">відрахування частини чистого прибутку державними унітарними підприємствами та їх об'єднаннями</t>
  </si>
  <si>
    <t xml:space="preserve"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</si>
  <si>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 xml:space="preserve">Усього виплат на користь держави</t>
  </si>
  <si>
    <t xml:space="preserve">IІІ. Капітальні інвестиції</t>
  </si>
  <si>
    <t xml:space="preserve">Капітальні інвестиції</t>
  </si>
  <si>
    <t xml:space="preserve">ІV. Коефіцієнтний аналіз</t>
  </si>
  <si>
    <t xml:space="preserve">Коефіцієнти рентабельності</t>
  </si>
  <si>
    <t xml:space="preserve"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</si>
  <si>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 xml:space="preserve"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</si>
  <si>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r>
      <rPr>
        <sz val="14"/>
        <rFont val="Times New Roman"/>
        <family val="1"/>
        <charset val="204"/>
      </rPr>
      <t xml:space="preserve"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</t>
    </r>
    <r>
      <rPr>
        <b val="true"/>
        <sz val="14"/>
        <rFont val="Times New Roman"/>
        <family val="1"/>
        <charset val="204"/>
      </rPr>
      <t xml:space="preserve"> планового/звітного періоду</t>
    </r>
    <r>
      <rPr>
        <sz val="14"/>
        <rFont val="Times New Roman"/>
        <family val="1"/>
        <charset val="204"/>
      </rPr>
      <t xml:space="preserve">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</t>
    </r>
    <r>
      <rPr>
        <b val="true"/>
        <sz val="14"/>
        <rFont val="Times New Roman"/>
        <family val="1"/>
        <charset val="204"/>
      </rPr>
      <t xml:space="preserve">попереднього планового/звітного періоду</t>
    </r>
    <r>
      <rPr>
        <sz val="14"/>
        <rFont val="Times New Roman"/>
        <family val="1"/>
        <charset val="204"/>
      </rPr>
      <t xml:space="preserve">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  </r>
  </si>
  <si>
    <t xml:space="preserve">Коефіцієнт рентабельності EBITDA
(EBITDA, рядок 1300 / чистий дохід від реалізації продукції (товарів, робіт, послуг), рядок 1000)</t>
  </si>
  <si>
    <t xml:space="preserve">Коефіцієнт рентабельності власного капіталу
(чистий фінансовий результат, рядок 1200 / власний капітал, рядок 6080)</t>
  </si>
  <si>
    <t xml:space="preserve">Коефіцієнт рентабельності активів
(чистий фінансовий результат, рядок 1200 / сукупні активи, рядок 6020)</t>
  </si>
  <si>
    <t xml:space="preserve"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</si>
  <si>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 xml:space="preserve">Коефіцієнти платоспроможності</t>
  </si>
  <si>
    <t xml:space="preserve"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</si>
  <si>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 xml:space="preserve">Коефіцієнт покриття EBITDA фінансових витрат
(EBITDA, рядок 1300 / фінансові витрати, рядок 1140)</t>
  </si>
  <si>
    <t xml:space="preserve"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</si>
  <si>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 xml:space="preserve"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</si>
  <si>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 xml:space="preserve"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</si>
  <si>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 xml:space="preserve">Коефіцієнти ліквідності</t>
  </si>
  <si>
    <t xml:space="preserve">Коефіцієнт поточної ліквідності
(оборотні активи, рядок 6010 / поточні зобов'язання і забезпечення, рядок 6040)</t>
  </si>
  <si>
    <t xml:space="preserve">Коефіцієнт швидкої ліквідності
((оборотні активи, рядок 6010 - запаси, рядок 6011) / поточні зобов'язання і забезпечення, рядок 6040)</t>
  </si>
  <si>
    <t xml:space="preserve"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</si>
  <si>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 xml:space="preserve"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</si>
  <si>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 xml:space="preserve"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</si>
  <si>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 xml:space="preserve">Довідково: індекс споживчих цін грудень до грудня попереднього року, відсотків</t>
  </si>
  <si>
    <t xml:space="preserve">V. Звіт про фінансовий стан</t>
  </si>
  <si>
    <t xml:space="preserve">Необоротні активи, усього, у тому числі:</t>
  </si>
  <si>
    <t xml:space="preserve">основні засоби</t>
  </si>
  <si>
    <t xml:space="preserve">первісна вартість</t>
  </si>
  <si>
    <t xml:space="preserve">знос</t>
  </si>
  <si>
    <t xml:space="preserve">Оборотні активи, усього, у тому числі:</t>
  </si>
  <si>
    <t xml:space="preserve">запаси</t>
  </si>
  <si>
    <t xml:space="preserve">дебіторська заборгованість за продукцію, товари, роботи, послуги</t>
  </si>
  <si>
    <t xml:space="preserve">дебіторська заборгованість за розрахунками з бюджетом</t>
  </si>
  <si>
    <t xml:space="preserve">поточні фінансові інвестиції</t>
  </si>
  <si>
    <t xml:space="preserve">гроші та їх еквіваленти</t>
  </si>
  <si>
    <t xml:space="preserve">Усього активи</t>
  </si>
  <si>
    <t xml:space="preserve">Довгострокові зобов'язання і забезпечення, у тому числі:</t>
  </si>
  <si>
    <t xml:space="preserve">довгострокові кредити банків</t>
  </si>
  <si>
    <t xml:space="preserve">Поточні зобов'язання і забезпечення, у тому числі:</t>
  </si>
  <si>
    <t xml:space="preserve">короткострокові кредити банків</t>
  </si>
  <si>
    <t xml:space="preserve">поточна кредиторська заборгованість за товари, роботи, послуги </t>
  </si>
  <si>
    <t xml:space="preserve">поточна кредиторська заборгованість за розрахунками з бюджетом</t>
  </si>
  <si>
    <t xml:space="preserve">Усього зобов'язання і забезпечення, у тому числі:</t>
  </si>
  <si>
    <t xml:space="preserve">державні гранти і субсидії</t>
  </si>
  <si>
    <t xml:space="preserve">фінансові запозичення</t>
  </si>
  <si>
    <t xml:space="preserve">Власний капітал</t>
  </si>
  <si>
    <t xml:space="preserve">VI. Кредитна політика</t>
  </si>
  <si>
    <t xml:space="preserve">Заборгованість за кредитами на початок періоду</t>
  </si>
  <si>
    <t xml:space="preserve">Отримано залучених коштів, усього, у тому числі:</t>
  </si>
  <si>
    <t xml:space="preserve">7010</t>
  </si>
  <si>
    <t xml:space="preserve">довгострокові зобов'язання</t>
  </si>
  <si>
    <t xml:space="preserve">7011</t>
  </si>
  <si>
    <t xml:space="preserve">короткострокові зобов'язання</t>
  </si>
  <si>
    <t xml:space="preserve">7012</t>
  </si>
  <si>
    <t xml:space="preserve">інші фінансові зобов'язання</t>
  </si>
  <si>
    <t xml:space="preserve">7013</t>
  </si>
  <si>
    <t xml:space="preserve">Повернено залучених коштів, усього, у тому числі:</t>
  </si>
  <si>
    <t xml:space="preserve">7020</t>
  </si>
  <si>
    <t xml:space="preserve">7021</t>
  </si>
  <si>
    <t xml:space="preserve">7022</t>
  </si>
  <si>
    <t xml:space="preserve">7023</t>
  </si>
  <si>
    <t xml:space="preserve">Заборгованість за кредитами на кінець періоду</t>
  </si>
  <si>
    <t xml:space="preserve">VII. Дані про персонал та витрати на оплату праці</t>
  </si>
  <si>
    <r>
      <rPr>
        <b val="true"/>
        <sz val="14"/>
        <rFont val="Times New Roman"/>
        <family val="1"/>
        <charset val="204"/>
      </rPr>
      <t xml:space="preserve">Середня кількість працівників </t>
    </r>
    <r>
      <rPr>
        <sz val="14"/>
        <rFont val="Times New Roman"/>
        <family val="1"/>
        <charset val="204"/>
      </rPr>
      <t xml:space="preserve">(штатних працівників, зовнішніх сумісників та працівників, які працюють за цивільно-правовими договорами),</t>
    </r>
    <r>
      <rPr>
        <b val="true"/>
        <sz val="14"/>
        <rFont val="Times New Roman"/>
        <family val="1"/>
        <charset val="204"/>
      </rPr>
      <t xml:space="preserve"> у тому числі:</t>
    </r>
  </si>
  <si>
    <t xml:space="preserve">8000</t>
  </si>
  <si>
    <t xml:space="preserve">члени наглядової ради</t>
  </si>
  <si>
    <t xml:space="preserve">8001</t>
  </si>
  <si>
    <t xml:space="preserve">члени правління</t>
  </si>
  <si>
    <t xml:space="preserve">8002</t>
  </si>
  <si>
    <t xml:space="preserve">керівник</t>
  </si>
  <si>
    <t xml:space="preserve">8003</t>
  </si>
  <si>
    <t xml:space="preserve">адміністративно-управлінський персонал</t>
  </si>
  <si>
    <t xml:space="preserve">8004</t>
  </si>
  <si>
    <t xml:space="preserve">працівники</t>
  </si>
  <si>
    <t xml:space="preserve">8005</t>
  </si>
  <si>
    <t xml:space="preserve">Витрати на оплату праці</t>
  </si>
  <si>
    <t xml:space="preserve">8010</t>
  </si>
  <si>
    <t xml:space="preserve">8011</t>
  </si>
  <si>
    <t xml:space="preserve">8012</t>
  </si>
  <si>
    <t xml:space="preserve">8013</t>
  </si>
  <si>
    <t xml:space="preserve">8014</t>
  </si>
  <si>
    <t xml:space="preserve">8015</t>
  </si>
  <si>
    <t xml:space="preserve">Середньомісячні витрати на оплату праці одного працівника (грн), усього, у тому числі:</t>
  </si>
  <si>
    <t xml:space="preserve">8020</t>
  </si>
  <si>
    <t xml:space="preserve">член наглядової ради</t>
  </si>
  <si>
    <t xml:space="preserve">8021</t>
  </si>
  <si>
    <t xml:space="preserve">член правління</t>
  </si>
  <si>
    <t xml:space="preserve">8022</t>
  </si>
  <si>
    <t xml:space="preserve">керівник, усього, у тому числі: </t>
  </si>
  <si>
    <t xml:space="preserve">8023</t>
  </si>
  <si>
    <t xml:space="preserve">посадовий оклад</t>
  </si>
  <si>
    <t xml:space="preserve">8023/1</t>
  </si>
  <si>
    <t xml:space="preserve">преміювання</t>
  </si>
  <si>
    <t xml:space="preserve">8023/2</t>
  </si>
  <si>
    <t xml:space="preserve">інші виплати, передбачені законодавством </t>
  </si>
  <si>
    <t xml:space="preserve">8023/3</t>
  </si>
  <si>
    <t xml:space="preserve">адміністративно-управлінський працівник</t>
  </si>
  <si>
    <t xml:space="preserve">8024</t>
  </si>
  <si>
    <t xml:space="preserve">працівник</t>
  </si>
  <si>
    <t xml:space="preserve">8025</t>
  </si>
  <si>
    <r>
      <rPr>
        <b val="true"/>
        <sz val="14"/>
        <rFont val="Times New Roman"/>
        <family val="1"/>
        <charset val="204"/>
      </rPr>
      <t xml:space="preserve">Начальник</t>
    </r>
    <r>
      <rPr>
        <sz val="14"/>
        <rFont val="Times New Roman"/>
        <family val="1"/>
        <charset val="204"/>
      </rPr>
      <t xml:space="preserve"> </t>
    </r>
  </si>
  <si>
    <t xml:space="preserve">_____________________________</t>
  </si>
  <si>
    <t xml:space="preserve">Ігор ДЄДІКОВ</t>
  </si>
  <si>
    <t xml:space="preserve">(підпис)</t>
  </si>
  <si>
    <t xml:space="preserve">Власне ім'я ПРІЗВИЩЕ </t>
  </si>
  <si>
    <t xml:space="preserve">І. Інформація до фінансового плану</t>
  </si>
  <si>
    <t xml:space="preserve">1. Перелік підприємств, які включені до консолідованого (зведеного) фінансового плану</t>
  </si>
  <si>
    <t xml:space="preserve">Код за ЄДРПОУ</t>
  </si>
  <si>
    <t xml:space="preserve">Найменування підприємства</t>
  </si>
  <si>
    <t xml:space="preserve">Вид діяльності</t>
  </si>
  <si>
    <t xml:space="preserve">2. Інформація про бізнес підприємства (код рядка 1000 фінансового плану)</t>
  </si>
  <si>
    <t xml:space="preserve">Найменування видів діяльності за КВЕД</t>
  </si>
  <si>
    <t xml:space="preserve">Питома вага в загальному обсязі реалізації, %</t>
  </si>
  <si>
    <t xml:space="preserve">Фактичний показник за _____ минулий рік</t>
  </si>
  <si>
    <t xml:space="preserve">Плановий показник поточного_____ року</t>
  </si>
  <si>
    <t xml:space="preserve">Фактичний показник поточного року за останній звітний період _________________________</t>
  </si>
  <si>
    <t xml:space="preserve">Плановий ______  рік</t>
  </si>
  <si>
    <t xml:space="preserve">за минулий рік</t>
  </si>
  <si>
    <t xml:space="preserve">за плановий рік</t>
  </si>
  <si>
    <t xml:space="preserve">чистий дохід  від реалізації продукції (товарів, робіт, послуг),     тис. грн</t>
  </si>
  <si>
    <t xml:space="preserve">кількість продукції/             наданих послуг, одиниця виміру</t>
  </si>
  <si>
    <t xml:space="preserve">ціна одиниці     (вартість  продукції/     наданих послуг), грн</t>
  </si>
  <si>
    <t xml:space="preserve">Усього</t>
  </si>
  <si>
    <t xml:space="preserve">3. Формування фінансових результатів</t>
  </si>
  <si>
    <t xml:space="preserve">План
поточного      2025 року </t>
  </si>
  <si>
    <t xml:space="preserve">Прогноз
на 2025 поточний
 рік</t>
  </si>
  <si>
    <t xml:space="preserve">Плановий       2026 рік 
(усього)</t>
  </si>
  <si>
    <t xml:space="preserve">У тому числі за кварталами </t>
  </si>
  <si>
    <t xml:space="preserve"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</si>
  <si>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</si>
  <si>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</si>
  <si>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</si>
  <si>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</si>
  <si>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 xml:space="preserve">Витрати на сировину та основні матеріали</t>
  </si>
  <si>
    <t xml:space="preserve">(    )</t>
  </si>
  <si>
    <t xml:space="preserve">Витрати на паливо </t>
  </si>
  <si>
    <t xml:space="preserve">Витрати на електроенергію</t>
  </si>
  <si>
    <t xml:space="preserve">Відрахування на соціальні заходи</t>
  </si>
  <si>
    <t xml:space="preserve">Витрати, що здійснюються для підтримання об’єкта в робочому стані (проведення ремонту, технічного огляду, нагляду, обслуговування тощо)</t>
  </si>
  <si>
    <t xml:space="preserve">Амортизація основних засобів і нематеріальних активів</t>
  </si>
  <si>
    <t xml:space="preserve">Рентна плата (розшифрувати)</t>
  </si>
  <si>
    <t xml:space="preserve">Інші витрати (розшифрувати)</t>
  </si>
  <si>
    <t xml:space="preserve">Валовий прибуток (збиток)</t>
  </si>
  <si>
    <t xml:space="preserve">Адміністративні витрати, у тому числі:</t>
  </si>
  <si>
    <t xml:space="preserve">витрати, пов'язані з використанням власних службових автомобілів</t>
  </si>
  <si>
    <t xml:space="preserve">2025 рік в т.ч. амортизація автомобілів 288 тис. грн.</t>
  </si>
  <si>
    <t xml:space="preserve">витрати на оренду службових автомобілів</t>
  </si>
  <si>
    <t xml:space="preserve">витрати на консалтингові послуги</t>
  </si>
  <si>
    <t xml:space="preserve">витрати на страхові послуги</t>
  </si>
  <si>
    <t xml:space="preserve">витрати на аудиторські послуги</t>
  </si>
  <si>
    <t xml:space="preserve">витрати на службові відрядження</t>
  </si>
  <si>
    <t xml:space="preserve">витрати на зв’язок</t>
  </si>
  <si>
    <t xml:space="preserve">витрати на оплату праці</t>
  </si>
  <si>
    <t xml:space="preserve">відрахування на соціальні заходи</t>
  </si>
  <si>
    <t xml:space="preserve">амортизація основних засобів і нематеріальних активів загальногосподарського призначення</t>
  </si>
  <si>
    <t xml:space="preserve">витрати на операційну оренду основних засобів та роялті, що мають загальногосподарське призначення</t>
  </si>
  <si>
    <t xml:space="preserve">витрати на страхування майна загальногосподарського призначення</t>
  </si>
  <si>
    <t xml:space="preserve">витрати на страхування загальногосподарського персоналу</t>
  </si>
  <si>
    <t xml:space="preserve">організаційно-технічні послуги </t>
  </si>
  <si>
    <t xml:space="preserve">консультаційні та інформаційні послуги</t>
  </si>
  <si>
    <t xml:space="preserve">оновлення та обслуговування програми бух програми, Медок, підписка періодичних видань, газета "Все про бухоблік", портал Радник</t>
  </si>
  <si>
    <t xml:space="preserve">юридичні послуги</t>
  </si>
  <si>
    <t xml:space="preserve">послуги з оцінки майна</t>
  </si>
  <si>
    <t xml:space="preserve">витрати на охорону праці загальногосподарського персоналу</t>
  </si>
  <si>
    <t xml:space="preserve">На 2026 рік - 3 тис грн </t>
  </si>
  <si>
    <t xml:space="preserve">витрати на підвищення кваліфікації та перепідготовку кадрів </t>
  </si>
  <si>
    <t xml:space="preserve">витрати на утримання основних фондів, інших необоротних активів загальногосподарського використання,  у тому числі:</t>
  </si>
  <si>
    <t xml:space="preserve">витрати на поліпшення основних фондів</t>
  </si>
  <si>
    <t xml:space="preserve">1050/1</t>
  </si>
  <si>
    <t xml:space="preserve">інші адміністративні витрати (розшифрувати)</t>
  </si>
  <si>
    <t xml:space="preserve">витрати на оплату послуг, крім комунальних</t>
  </si>
  <si>
    <t xml:space="preserve">Технічне обслуговування системи резервного забезпечення супутниковим інтернетом Starlink, зозміщення на телевежі та технічне обслуговування автоматизованої системи централізованого оповіщення та інформування населення, послуги з прибирання мобільних укриттів (6 штук)</t>
  </si>
  <si>
    <t xml:space="preserve">витрати на оплату послуг (Демонтаж)</t>
  </si>
  <si>
    <t xml:space="preserve">витрати на електроенергію</t>
  </si>
  <si>
    <t xml:space="preserve">витрати на водопостачання та водовідведення</t>
  </si>
  <si>
    <t xml:space="preserve">витрати на теплопостачання та горячу воду</t>
  </si>
  <si>
    <t xml:space="preserve">утримання будинків і споруд</t>
  </si>
  <si>
    <t xml:space="preserve">послуги охорони та пожежної безпеки</t>
  </si>
  <si>
    <t xml:space="preserve">витрати на сировину та матеріали </t>
  </si>
  <si>
    <t xml:space="preserve">послуги банка</t>
  </si>
  <si>
    <t xml:space="preserve">поштові витрати</t>
  </si>
  <si>
    <t xml:space="preserve">обслуговування ПК та техніки</t>
  </si>
  <si>
    <t xml:space="preserve">радіочастотний та просторовий моніторінг об`єктів</t>
  </si>
  <si>
    <t xml:space="preserve">інші витрати (витрати на утримання об'єкта оренди тощо)</t>
  </si>
  <si>
    <t xml:space="preserve">Витрати на збут, у тому числі:</t>
  </si>
  <si>
    <t xml:space="preserve">транспортні витрати</t>
  </si>
  <si>
    <t xml:space="preserve">витрати на зберігання та упаковку</t>
  </si>
  <si>
    <t xml:space="preserve">амортизація основних засобів і нематеріальних активів</t>
  </si>
  <si>
    <t xml:space="preserve">витрати на рекламу</t>
  </si>
  <si>
    <t xml:space="preserve">інші витрати на збут (розшифрувати)</t>
  </si>
  <si>
    <t xml:space="preserve">Інші операційні доходи, усього, у тому числі:</t>
  </si>
  <si>
    <t xml:space="preserve">курсові різниці</t>
  </si>
  <si>
    <t xml:space="preserve">нетипові операційні доходи (розшифрувати)</t>
  </si>
  <si>
    <t xml:space="preserve">інші операційні доходи (розшифрувати)</t>
  </si>
  <si>
    <t xml:space="preserve">цільове фінансування в рамках програми забезпечення діяльності                            КП «Муніципальна варта» ЧМР на 2024-2026 роки
</t>
  </si>
  <si>
    <t xml:space="preserve">орендна плата та відшкодування поставки комунальних послуг</t>
  </si>
  <si>
    <t xml:space="preserve">Інші операційні витрати, усього, у тому числі:</t>
  </si>
  <si>
    <t xml:space="preserve">нетипові операційні витрати  (розшифрувати)</t>
  </si>
  <si>
    <t xml:space="preserve">витрати на благодійну допомогу</t>
  </si>
  <si>
    <t xml:space="preserve">відрахування до резерву сумнівних боргів</t>
  </si>
  <si>
    <t xml:space="preserve">відрахування до недержавних пенсійних фондів</t>
  </si>
  <si>
    <t xml:space="preserve">інші операційні витрати (розшифрувати)</t>
  </si>
  <si>
    <t xml:space="preserve">лікарняні за рахунок підприємства (5 днів)</t>
  </si>
  <si>
    <t xml:space="preserve">матеріальна допомога та премії разового характеру</t>
  </si>
  <si>
    <t xml:space="preserve">мат допомога при народжені, на поховання, на соц-побут потреби</t>
  </si>
  <si>
    <t xml:space="preserve">нарахування ЄСВ на лікарняні (5 днів + ФССзТВП), декретні інше</t>
  </si>
  <si>
    <t xml:space="preserve">Фінансовий результат від операційної діяльності</t>
  </si>
  <si>
    <t xml:space="preserve">Дохід від участі в капіталі (розшифрувати)</t>
  </si>
  <si>
    <t xml:space="preserve">Втрати від участі в капіталі (розшифрувати)</t>
  </si>
  <si>
    <t xml:space="preserve">Інші фінансові доходи (розшифрувати)</t>
  </si>
  <si>
    <t xml:space="preserve">Фінансові витрати (розшифрувати)</t>
  </si>
  <si>
    <t xml:space="preserve">Інші доходи, усього, у тому числі:</t>
  </si>
  <si>
    <t xml:space="preserve">інші доходи (розшифрувати)</t>
  </si>
  <si>
    <t xml:space="preserve">амортизації необоротних активів, придбаних за рахунок бюджетних коштів  </t>
  </si>
  <si>
    <t xml:space="preserve">визнання  доходу  пропорційно до амортизації необоротних активів, придбаних за рахунок бюджетних коштів  (Дт 69 Кт 745) </t>
  </si>
  <si>
    <t xml:space="preserve">амортизації необоротних активів, які безкоштовно отримані </t>
  </si>
  <si>
    <t xml:space="preserve">нарахування доходів  від безкоштовно отриманих активів на суму нарахованої амортизаці (Дт 424 Кт 745)</t>
  </si>
  <si>
    <t xml:space="preserve">Інші витрати, усього, у тому числі:</t>
  </si>
  <si>
    <t xml:space="preserve">інші витрати (розшифрувати)</t>
  </si>
  <si>
    <t xml:space="preserve">Фінансовий результат до оподаткування</t>
  </si>
  <si>
    <t xml:space="preserve">Витрати з податку на прибуток</t>
  </si>
  <si>
    <t xml:space="preserve"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</si>
  <si>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</si>
  <si>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</si>
  <si>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 xml:space="preserve">Чистий фінансовий результат, у тому числі:</t>
  </si>
  <si>
    <t xml:space="preserve">прибуток </t>
  </si>
  <si>
    <t xml:space="preserve">збиток</t>
  </si>
  <si>
    <t xml:space="preserve">Усього доходів</t>
  </si>
  <si>
    <t xml:space="preserve">Усього витрат</t>
  </si>
  <si>
    <t xml:space="preserve">Неконтрольована частка</t>
  </si>
  <si>
    <r>
      <rPr>
        <b val="true"/>
        <sz val="14"/>
        <rFont val="Times New Roman"/>
        <family val="1"/>
        <charset val="204"/>
      </rPr>
      <t xml:space="preserve">EBITDA </t>
    </r>
    <r>
      <rPr>
        <sz val="14"/>
        <rFont val="Times New Roman"/>
        <family val="1"/>
        <charset val="204"/>
      </rPr>
      <t xml:space="preserve">(фінансовий результат від операційної діяльності, рядок 1100 + амортизація, рядок 1430)</t>
    </r>
  </si>
  <si>
    <t xml:space="preserve">Елементи операційних витрат</t>
  </si>
  <si>
    <t xml:space="preserve">Матеріальні витрати, у тому числі:</t>
  </si>
  <si>
    <t xml:space="preserve">витрати на сировину та основні матеріали</t>
  </si>
  <si>
    <t xml:space="preserve">витрати на паливо та енергію</t>
  </si>
  <si>
    <t xml:space="preserve">Амортизація</t>
  </si>
  <si>
    <t xml:space="preserve">Інші операційні витрати</t>
  </si>
  <si>
    <t xml:space="preserve">Начальник            </t>
  </si>
  <si>
    <t xml:space="preserve">IІ. Розрахунки з бюджетом</t>
  </si>
  <si>
    <t xml:space="preserve">Розподіл чистого прибутку</t>
  </si>
  <si>
    <t xml:space="preserve"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</si>
  <si>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</si>
  <si>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 xml:space="preserve">Скоригований залишок нерозподіленого прибутку (непокритого збитку) на початок звітного періоду, усього, у тому числі:</t>
  </si>
  <si>
    <t xml:space="preserve">Нараховані до сплати відрахування частини чистого прибутку, усього, у тому числі:</t>
  </si>
  <si>
    <t xml:space="preserve">державними унітарними підприємствами та їх об'єднаннями до державного бюджету</t>
  </si>
  <si>
    <t xml:space="preserve"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</si>
  <si>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у тому числі на державну частку</t>
  </si>
  <si>
    <t xml:space="preserve">2012/1</t>
  </si>
  <si>
    <t xml:space="preserve">Перенесено з додаткового капіталу</t>
  </si>
  <si>
    <t xml:space="preserve">Розвиток виробництва</t>
  </si>
  <si>
    <t xml:space="preserve">у тому числі за основними видами діяльності за КВЕД</t>
  </si>
  <si>
    <t xml:space="preserve">Резервний фонд</t>
  </si>
  <si>
    <t xml:space="preserve">Інші фонди (розшифрувати)</t>
  </si>
  <si>
    <t xml:space="preserve">Інші цілі (розшифрувати)</t>
  </si>
  <si>
    <t xml:space="preserve"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</si>
  <si>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</si>
  <si>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 xml:space="preserve">Сплата податків та зборів до Державного бюджету України (податкові платежі), усього, у тому числі:</t>
  </si>
  <si>
    <t xml:space="preserve">акцизний податок</t>
  </si>
  <si>
    <t xml:space="preserve">рентна плата за транспортування</t>
  </si>
  <si>
    <t xml:space="preserve">рентна плата за користування надрами</t>
  </si>
  <si>
    <t xml:space="preserve">податок на доходи фізичних осіб</t>
  </si>
  <si>
    <t xml:space="preserve">інші податки та збори (військовий збір)</t>
  </si>
  <si>
    <t xml:space="preserve">Сплата податків та зборів до місцевих бюджетів (податкові платежі), усього, у тому числі:</t>
  </si>
  <si>
    <t xml:space="preserve">земельний податок</t>
  </si>
  <si>
    <t xml:space="preserve">орендна плата</t>
  </si>
  <si>
    <t xml:space="preserve">інші податки та збори (розшифрувати)</t>
  </si>
  <si>
    <t xml:space="preserve">Інші податки, збори та платежі на користь держави, усього, у тому числі:</t>
  </si>
  <si>
    <t xml:space="preserve">митні платежі</t>
  </si>
  <si>
    <t xml:space="preserve">єдиний внесок на загальнообов'язкове державне соціальне страхування                      </t>
  </si>
  <si>
    <t xml:space="preserve">інші податки, збори та платежі (розшифрувати)</t>
  </si>
  <si>
    <t xml:space="preserve">Погашення податкового боргу, усього, у тому числі:</t>
  </si>
  <si>
    <t xml:space="preserve"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</si>
  <si>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інші (штрафи, пені, неустойки) (розшифрувати)</t>
  </si>
  <si>
    <t xml:space="preserve">Начальник       </t>
  </si>
  <si>
    <t xml:space="preserve">                    (підпис)</t>
  </si>
  <si>
    <t xml:space="preserve">ІІІ. Рух грошових коштів (за прямим методом)</t>
  </si>
  <si>
    <t xml:space="preserve">Код рядка</t>
  </si>
  <si>
    <t xml:space="preserve">І. Рух коштів у результаті операційної діяльності</t>
  </si>
  <si>
    <t xml:space="preserve">Надходження грошових коштів від операційної діяльності</t>
  </si>
  <si>
    <t xml:space="preserve">Виручка від реалізації продукції (товарів, робіт, послуг)</t>
  </si>
  <si>
    <t xml:space="preserve">Повернення податків і зборів, у тому числі:</t>
  </si>
  <si>
    <t xml:space="preserve">податку на додану вартість</t>
  </si>
  <si>
    <t xml:space="preserve">Цільове фінансування, у тому числі: </t>
  </si>
  <si>
    <t xml:space="preserve">бюджетне фінансування</t>
  </si>
  <si>
    <t xml:space="preserve">інші надходження (розшифрувати) </t>
  </si>
  <si>
    <t xml:space="preserve">Надходження авансів від покупців і замовників</t>
  </si>
  <si>
    <t xml:space="preserve">Отримання коштів за короткостроковими зобов'язаннями, у тому числі:</t>
  </si>
  <si>
    <t xml:space="preserve">кредити</t>
  </si>
  <si>
    <t xml:space="preserve">позики </t>
  </si>
  <si>
    <t xml:space="preserve">облігації</t>
  </si>
  <si>
    <t xml:space="preserve">Інші надходження (розшифрувати) </t>
  </si>
  <si>
    <t xml:space="preserve">виплата лікарняних, декретних (за рахунок коштів ФССзТВП)</t>
  </si>
  <si>
    <t xml:space="preserve"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</si>
  <si>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</si>
  <si>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</si>
  <si>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коштів за короткостроковими зобов'язаннями, у тому числі:</t>
  </si>
  <si>
    <t xml:space="preserve">Зобов’язання з податків, зборів та інших обов’язкових платежів, у тому числі:</t>
  </si>
  <si>
    <t xml:space="preserve">податок на додану вартість</t>
  </si>
  <si>
    <t xml:space="preserve">рентна плата</t>
  </si>
  <si>
    <t xml:space="preserve">інші зобов’язання з податків і зборів, у тому числі:
 </t>
  </si>
  <si>
    <t xml:space="preserve">3156/1</t>
  </si>
  <si>
    <t xml:space="preserve">3156/2</t>
  </si>
  <si>
    <t xml:space="preserve">інші платежі (розшифрувати)</t>
  </si>
  <si>
    <t xml:space="preserve">Повернення коштів до бюджету</t>
  </si>
  <si>
    <t xml:space="preserve">Інші витрачання (розшифрувати)</t>
  </si>
  <si>
    <t xml:space="preserve">виплати по виконавчим листам</t>
  </si>
  <si>
    <t xml:space="preserve">за розрахунково-касове обслуговування</t>
  </si>
  <si>
    <t xml:space="preserve">Чистий рух коштів від операційної діяльності</t>
  </si>
  <si>
    <t xml:space="preserve">II. Рух коштів у результаті інвестиційної діяльності</t>
  </si>
  <si>
    <t xml:space="preserve">Надходження грошових коштів від інвестиційної діяльності</t>
  </si>
  <si>
    <t xml:space="preserve"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</si>
  <si>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</si>
  <si>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</si>
  <si>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 xml:space="preserve">Надходження від отриманих відсотків</t>
  </si>
  <si>
    <t xml:space="preserve">Надходження дивідендів</t>
  </si>
  <si>
    <t xml:space="preserve">Надходження від деривативів</t>
  </si>
  <si>
    <t xml:space="preserve">Витрачання грошових коштів від інвестиційної діяльності</t>
  </si>
  <si>
    <t xml:space="preserve"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</si>
  <si>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</si>
  <si>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</si>
  <si>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</si>
  <si>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</si>
  <si>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</si>
  <si>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 xml:space="preserve">інші необоротні активи (розшифрувати)</t>
  </si>
  <si>
    <t xml:space="preserve">придбання (виготовлення) інших необоротних матеріальних активів</t>
  </si>
  <si>
    <t xml:space="preserve">модернізація, модифікація (добудова, дообладнання, реконструкція)
основних засобів</t>
  </si>
  <si>
    <t xml:space="preserve">Виплати за деривативами</t>
  </si>
  <si>
    <t xml:space="preserve">Інші платежі (розшифрувати)</t>
  </si>
  <si>
    <t xml:space="preserve">Чистий рух коштів від інвестиційної діяльності </t>
  </si>
  <si>
    <t xml:space="preserve">III. Рух коштів у результаті фінансової діяльності</t>
  </si>
  <si>
    <t xml:space="preserve">Надходження грошових коштів від фінансової діяльності  </t>
  </si>
  <si>
    <t xml:space="preserve">Надходження від власного капіталу</t>
  </si>
  <si>
    <t xml:space="preserve">Отримання коштів за довгостроковими зобов'язаннями, у тому числі:</t>
  </si>
  <si>
    <t xml:space="preserve">Витрачання грошових коштів від фінансової діяльності</t>
  </si>
  <si>
    <t xml:space="preserve">Витрачання на викуп власних акцій</t>
  </si>
  <si>
    <t xml:space="preserve">Повернення коштів за довгостроковими зобов'язаннями, у тому числі:</t>
  </si>
  <si>
    <t xml:space="preserve">Сплата дивідендів</t>
  </si>
  <si>
    <t xml:space="preserve">Витрачення на сплату відсотків</t>
  </si>
  <si>
    <t xml:space="preserve">Витрачення на сплату заборгованості з фінансової оренди</t>
  </si>
  <si>
    <t xml:space="preserve">Чистий рух коштів від фінансової діяльності </t>
  </si>
  <si>
    <t xml:space="preserve">Чистий рух грошових коштів за звітний період</t>
  </si>
  <si>
    <t xml:space="preserve">Залишок коштів на початок періоду</t>
  </si>
  <si>
    <t xml:space="preserve">Вплив зміни валютних курсів на залишок коштів </t>
  </si>
  <si>
    <t xml:space="preserve">Залишок коштів на кінець періоду</t>
  </si>
  <si>
    <r>
      <rPr>
        <b val="true"/>
        <sz val="14"/>
        <rFont val="Times New Roman"/>
        <family val="1"/>
        <charset val="204"/>
      </rPr>
      <t xml:space="preserve">Начальник  </t>
    </r>
    <r>
      <rPr>
        <sz val="14"/>
        <rFont val="Times New Roman"/>
        <family val="1"/>
        <charset val="204"/>
      </rPr>
      <t xml:space="preserve">               </t>
    </r>
  </si>
  <si>
    <t xml:space="preserve">IV. Капітальні інвестиції </t>
  </si>
  <si>
    <t xml:space="preserve">тис. грн (без ПДВ)</t>
  </si>
  <si>
    <t xml:space="preserve">Капітальні інвестиції, усього,
у тому числі:</t>
  </si>
  <si>
    <t xml:space="preserve">капітальне будівництво</t>
  </si>
  <si>
    <t xml:space="preserve">4010</t>
  </si>
  <si>
    <t xml:space="preserve">придбання (виготовлення) основних засобів</t>
  </si>
  <si>
    <t xml:space="preserve">придбання (створення) нематеріальних активів </t>
  </si>
  <si>
    <t xml:space="preserve">капітальний ремонт</t>
  </si>
  <si>
    <t xml:space="preserve">Начальник    </t>
  </si>
  <si>
    <t xml:space="preserve">          (підпис)</t>
  </si>
  <si>
    <t xml:space="preserve">      V. Інформація щодо отримання та повернення залучених коштів</t>
  </si>
  <si>
    <t xml:space="preserve">Зобов'язання</t>
  </si>
  <si>
    <t xml:space="preserve">Заборгованість за кредитами на початок ______ року</t>
  </si>
  <si>
    <t xml:space="preserve">План
із залучення коштів</t>
  </si>
  <si>
    <t xml:space="preserve">План з повернення коштів</t>
  </si>
  <si>
    <t xml:space="preserve">Заборгованість за кредитами на кінець
 ______ року</t>
  </si>
  <si>
    <t xml:space="preserve">у тому числі:</t>
  </si>
  <si>
    <t xml:space="preserve">сума основного боргу</t>
  </si>
  <si>
    <t xml:space="preserve">відсотки, нараховані протягом року</t>
  </si>
  <si>
    <t xml:space="preserve">відсотки сплачені</t>
  </si>
  <si>
    <t xml:space="preserve">курсові різниці (сума основного боргу)
(+/-)</t>
  </si>
  <si>
    <t xml:space="preserve">курсові різниці (відсотки)
(+/-)</t>
  </si>
  <si>
    <t xml:space="preserve">відсотки нараховані</t>
  </si>
  <si>
    <t xml:space="preserve">Довгострокові зобов'язання, усього,
у тому числі:</t>
  </si>
  <si>
    <t xml:space="preserve">Короткострокові зобов'язання, усього,
у тому числі:</t>
  </si>
  <si>
    <t xml:space="preserve">Інші фінансові зобов'язання, усього,
у тому числі:</t>
  </si>
  <si>
    <t xml:space="preserve">Начальник     </t>
  </si>
  <si>
    <t xml:space="preserve">VІ. Джерела капітальних інвестицій</t>
  </si>
  <si>
    <t xml:space="preserve">№ з/п</t>
  </si>
  <si>
    <t xml:space="preserve">Найменування об’єкта</t>
  </si>
  <si>
    <t xml:space="preserve">Залучення кредитних коштів</t>
  </si>
  <si>
    <t xml:space="preserve">Бюджетне фінансування</t>
  </si>
  <si>
    <t xml:space="preserve">Власні кошти (розшифрувати)</t>
  </si>
  <si>
    <t xml:space="preserve">Інші джерела (розшифрувати)</t>
  </si>
  <si>
    <t xml:space="preserve">рік</t>
  </si>
  <si>
    <t xml:space="preserve">у тому числі за кварталами</t>
  </si>
  <si>
    <t xml:space="preserve">І </t>
  </si>
  <si>
    <t xml:space="preserve">ІІ </t>
  </si>
  <si>
    <t xml:space="preserve">ІІІ </t>
  </si>
  <si>
    <t xml:space="preserve"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</si>
  <si>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</si>
  <si>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 xml:space="preserve">придбання (створення) нематеріальних активів (розшифрувати про ліцензійне програмне забезпечення)</t>
  </si>
  <si>
    <t xml:space="preserve">модернізація, модифікація (добудова, дообладнання, реконструкція) (розшифрувати)</t>
  </si>
  <si>
    <t xml:space="preserve">Відсоток</t>
  </si>
  <si>
    <t xml:space="preserve">VІІ. Капітальне будівництво (рядок 4010 таблиці IV)</t>
  </si>
  <si>
    <t xml:space="preserve">Найменування об’єкта </t>
  </si>
  <si>
    <t xml:space="preserve">Рік початку                і закінчення будівництва</t>
  </si>
  <si>
    <t xml:space="preserve">Загальна кошторисна вартість</t>
  </si>
  <si>
    <t xml:space="preserve">Первісна балансова вартість введених потужностей на початок планового року</t>
  </si>
  <si>
    <t xml:space="preserve">Незавершене будівництво на початок планового року</t>
  </si>
  <si>
    <t xml:space="preserve">Плановий рік</t>
  </si>
  <si>
    <t xml:space="preserve"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</si>
  <si>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 xml:space="preserve">Документ, яким затверджений титул будови,
із зазначенням суб'єкта управління, який його погодив</t>
  </si>
  <si>
    <t xml:space="preserve">освоєння капітальних вкладень</t>
  </si>
  <si>
    <t xml:space="preserve">фінансування капітальних інвестицій (оплата грошовими коштами), усього</t>
  </si>
  <si>
    <t xml:space="preserve">у тому числі </t>
  </si>
  <si>
    <t xml:space="preserve">власні кошти</t>
  </si>
  <si>
    <t xml:space="preserve">кредитні кошти</t>
  </si>
  <si>
    <t xml:space="preserve">інші джерела (зазначити джерело)</t>
  </si>
  <si>
    <t xml:space="preserve">________________________________________________</t>
  </si>
  <si>
    <t xml:space="preserve">  (підпис)      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</si>
</sst>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@"/>
    <numFmt numFmtId="166" formatCode="###\ ##0.000"/>
    <numFmt numFmtId="167" formatCode="#,##0.00"/>
    <numFmt numFmtId="168" formatCode="_(\$* #,##0.00_);_(\$* \(#,##0.00\);_(\$* \-??_);_(@_)"/>
    <numFmt numFmtId="169" formatCode="0%"/>
    <numFmt numFmtId="170" formatCode="_(* #,##0_);_(* \(#,##0\);_(* \-_);_(@_)"/>
    <numFmt numFmtId="171" formatCode="_(* #,##0.00_);_(* \(#,##0.00\);_(* \-??_);_(@_)"/>
    <numFmt numFmtId="172" formatCode="_-* #,##0.00_₴_-;\-* #,##0.00_₴_-;_-* \-??_₴_-;_-@_-"/>
    <numFmt numFmtId="173" formatCode="#,##0.00&quot;р.&quot;;\-#,##0.00&quot;р.&quot;"/>
    <numFmt numFmtId="174" formatCode="#,##0.0_ ;[RED]\-#,##0.0\ "/>
    <numFmt numFmtId="175" formatCode="_-* #,##0.00_р_._-;\-* #,##0.00_р_._-;_-* \-??_р_._-;_-@_-"/>
    <numFmt numFmtId="176" formatCode="_-* #,##0.00\ _г_р_н_._-;\-* #,##0.00\ _г_р_н_._-;_-* \-??\ _г_р_н_._-;_-@_-"/>
    <numFmt numFmtId="177" formatCode="#,##0&quot;р.&quot;;[RED]\-#,##0&quot;р.&quot;"/>
    <numFmt numFmtId="178" formatCode="0.0;\(0.0\);\ ;\-"/>
    <numFmt numFmtId="179" formatCode="dd/mm/yyyy"/>
    <numFmt numFmtId="180" formatCode="#,##0"/>
    <numFmt numFmtId="181" formatCode="_(* #,##0.0000_);_(* \(#,##0.0000\);_(* \-_);_(@_)"/>
    <numFmt numFmtId="182" formatCode="_(* #,##0.0_);_(* \(#,##0.0\);_(* \-_);_(@_)"/>
    <numFmt numFmtId="183" formatCode="#,##0.0"/>
    <numFmt numFmtId="184" formatCode="_(* #,##0_);_(* \(#,##0\);_(* \-??_);_(@_)"/>
    <numFmt numFmtId="185" formatCode="_(* #,##0.0_);_(* \(#,##0.0\);_(* \-??_);_(@_)"/>
    <numFmt numFmtId="186" formatCode="#,##0;\(#,##0\)"/>
    <numFmt numFmtId="187" formatCode="0"/>
    <numFmt numFmtId="188" formatCode="0.0"/>
  </numFmts>
  <fonts count="77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000000"/>
      <name val="Arial Cyr"/>
      <family val="2"/>
      <charset val="204"/>
    </font>
    <font>
      <sz val="11"/>
      <color rgb="FFFFFFFF"/>
      <name val="Calibri"/>
      <family val="2"/>
      <charset val="204"/>
    </font>
    <font>
      <sz val="11"/>
      <color rgb="FFFFFFFF"/>
      <name val="Arial Cyr"/>
      <family val="2"/>
      <charset val="204"/>
    </font>
    <font>
      <sz val="10"/>
      <name val="Arial"/>
      <family val="0"/>
      <charset val="204"/>
    </font>
    <font>
      <sz val="11"/>
      <color rgb="FF800080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2"/>
      <name val="Arial"/>
      <family val="2"/>
      <charset val="204"/>
    </font>
    <font>
      <sz val="10"/>
      <name val="Arial"/>
      <family val="2"/>
      <charset val="204"/>
    </font>
    <font>
      <i val="true"/>
      <sz val="11"/>
      <color rgb="FF808080"/>
      <name val="Calibri"/>
      <family val="2"/>
      <charset val="204"/>
    </font>
    <font>
      <sz val="10"/>
      <name val="FreeSet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u val="single"/>
      <sz val="10"/>
      <color rgb="FF0000FF"/>
      <name val="Arial"/>
      <family val="2"/>
      <charset val="204"/>
    </font>
    <font>
      <sz val="11"/>
      <color rgb="FF333399"/>
      <name val="Calibri"/>
      <family val="2"/>
      <charset val="204"/>
    </font>
    <font>
      <b val="true"/>
      <sz val="14"/>
      <name val="Arial"/>
      <family val="2"/>
      <charset val="204"/>
    </font>
    <font>
      <b val="true"/>
      <sz val="12"/>
      <color rgb="FFFFFFFF"/>
      <name val="Arial"/>
      <family val="2"/>
      <charset val="204"/>
    </font>
    <font>
      <b val="true"/>
      <i val="true"/>
      <sz val="14"/>
      <name val="Arial"/>
      <family val="2"/>
      <charset val="204"/>
    </font>
    <font>
      <b val="true"/>
      <i val="true"/>
      <sz val="14"/>
      <color rgb="FFFFFFFF"/>
      <name val="Arial"/>
      <family val="2"/>
      <charset val="204"/>
    </font>
    <font>
      <b val="true"/>
      <i val="true"/>
      <sz val="12"/>
      <color rgb="FFFFFFFF"/>
      <name val="Arial"/>
      <family val="2"/>
      <charset val="204"/>
    </font>
    <font>
      <b val="true"/>
      <sz val="11"/>
      <name val="Arial"/>
      <family val="2"/>
      <charset val="204"/>
    </font>
    <font>
      <b val="true"/>
      <sz val="11"/>
      <color rgb="FFFFFFFF"/>
      <name val="Arial"/>
      <family val="2"/>
      <charset val="204"/>
    </font>
    <font>
      <sz val="12"/>
      <color rgb="FFFFFFFF"/>
      <name val="Bookman Old Style"/>
      <family val="1"/>
      <charset val="204"/>
    </font>
    <font>
      <sz val="11"/>
      <name val="Arial"/>
      <family val="2"/>
      <charset val="204"/>
    </font>
    <font>
      <sz val="11"/>
      <color rgb="FFFFFFFF"/>
      <name val="Arial"/>
      <family val="2"/>
      <charset val="204"/>
    </font>
    <font>
      <i val="true"/>
      <sz val="11"/>
      <name val="Arial"/>
      <family val="2"/>
      <charset val="204"/>
    </font>
    <font>
      <b val="true"/>
      <i val="true"/>
      <sz val="11"/>
      <color rgb="FFFFFFFF"/>
      <name val="Arial"/>
      <family val="2"/>
      <charset val="204"/>
    </font>
    <font>
      <sz val="11"/>
      <color rgb="FFFF9900"/>
      <name val="Calibri"/>
      <family val="2"/>
      <charset val="204"/>
    </font>
    <font>
      <sz val="11"/>
      <color rgb="FF9933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333399"/>
      <name val="Arial Cyr"/>
      <family val="2"/>
      <charset val="204"/>
    </font>
    <font>
      <b val="true"/>
      <sz val="11"/>
      <color rgb="FF333333"/>
      <name val="Arial Cyr"/>
      <family val="2"/>
      <charset val="204"/>
    </font>
    <font>
      <b val="true"/>
      <sz val="11"/>
      <color rgb="FFFF9900"/>
      <name val="Arial Cyr"/>
      <family val="2"/>
      <charset val="204"/>
    </font>
    <font>
      <b val="true"/>
      <sz val="15"/>
      <color rgb="FF003366"/>
      <name val="Arial Cyr"/>
      <family val="2"/>
      <charset val="204"/>
    </font>
    <font>
      <b val="true"/>
      <sz val="13"/>
      <color rgb="FF003366"/>
      <name val="Arial Cyr"/>
      <family val="2"/>
      <charset val="204"/>
    </font>
    <font>
      <b val="true"/>
      <sz val="11"/>
      <color rgb="FF003366"/>
      <name val="Arial Cyr"/>
      <family val="2"/>
      <charset val="204"/>
    </font>
    <font>
      <b val="true"/>
      <sz val="11"/>
      <color rgb="FF000000"/>
      <name val="Arial Cyr"/>
      <family val="2"/>
      <charset val="204"/>
    </font>
    <font>
      <b val="true"/>
      <sz val="11"/>
      <color rgb="FFFFFFFF"/>
      <name val="Arial Cyr"/>
      <family val="2"/>
      <charset val="204"/>
    </font>
    <font>
      <sz val="11"/>
      <color rgb="FF993300"/>
      <name val="Arial Cyr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charset val="204"/>
    </font>
    <font>
      <sz val="10"/>
      <name val="Arial Cyr"/>
      <family val="2"/>
      <charset val="204"/>
    </font>
    <font>
      <sz val="11"/>
      <color rgb="FF800080"/>
      <name val="Arial Cyr"/>
      <family val="2"/>
      <charset val="204"/>
    </font>
    <font>
      <i val="true"/>
      <sz val="11"/>
      <color rgb="FF808080"/>
      <name val="Arial Cyr"/>
      <family val="2"/>
      <charset val="204"/>
    </font>
    <font>
      <sz val="11"/>
      <color rgb="FFFF9900"/>
      <name val="Arial Cyr"/>
      <family val="2"/>
      <charset val="204"/>
    </font>
    <font>
      <sz val="10"/>
      <name val="Arial"/>
      <family val="0"/>
      <charset val="1"/>
    </font>
    <font>
      <sz val="11"/>
      <color rgb="FFFF0000"/>
      <name val="Arial Cyr"/>
      <family val="2"/>
      <charset val="204"/>
    </font>
    <font>
      <sz val="11"/>
      <color rgb="FF008000"/>
      <name val="Arial Cyr"/>
      <family val="2"/>
      <charset val="204"/>
    </font>
    <font>
      <sz val="10"/>
      <name val="Petersburg"/>
      <family val="0"/>
      <charset val="1"/>
    </font>
    <font>
      <sz val="10"/>
      <name val="Tahoma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u val="single"/>
      <sz val="14"/>
      <color theme="1"/>
      <name val="Times New Roman"/>
      <family val="1"/>
      <charset val="204"/>
    </font>
    <font>
      <i val="true"/>
      <sz val="14"/>
      <color theme="1"/>
      <name val="Times New Roman"/>
      <family val="1"/>
      <charset val="204"/>
    </font>
    <font>
      <i val="true"/>
      <u val="single"/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b val="true"/>
      <sz val="10"/>
      <name val="Arial Cyr"/>
      <family val="0"/>
      <charset val="204"/>
    </font>
    <font>
      <i val="true"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rgb="FFFF99CC"/>
        <bgColor rgb="FFE6B9B8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E6B9B8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0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5" tint="0.5999"/>
        <bgColor rgb="FFC0C0C0"/>
      </patternFill>
    </fill>
    <fill>
      <patternFill patternType="solid">
        <fgColor theme="6" tint="0.3999"/>
        <bgColor rgb="FFC0C0C0"/>
      </patternFill>
    </fill>
    <fill>
      <patternFill patternType="solid">
        <fgColor theme="4" tint="0.5999"/>
        <bgColor rgb="FFCCCCFF"/>
      </patternFill>
    </fill>
    <fill>
      <patternFill patternType="solid">
        <fgColor rgb="FFFFC000"/>
        <bgColor rgb="FFFFCC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3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9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0" borderId="1" applyFont="true" applyBorder="true" applyAlignment="true" applyProtection="false">
      <alignment horizontal="general" vertical="bottom" textRotation="0" wrapText="false" indent="0" shrinkToFit="false"/>
    </xf>
    <xf numFmtId="164" fontId="11" fillId="21" borderId="2" applyFont="true" applyBorder="true" applyAlignment="true" applyProtection="false">
      <alignment horizontal="general" vertical="bottom" textRotation="0" wrapText="false" indent="0" shrinkToFit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4" applyFont="true" applyBorder="true" applyAlignment="true" applyProtection="false">
      <alignment horizontal="general" vertical="bottom" textRotation="0" wrapText="false" indent="0" shrinkToFit="false"/>
    </xf>
    <xf numFmtId="164" fontId="18" fillId="0" borderId="5" applyFont="true" applyBorder="true" applyAlignment="true" applyProtection="false">
      <alignment horizontal="general" vertical="bottom" textRotation="0" wrapText="false" indent="0" shrinkToFit="false"/>
    </xf>
    <xf numFmtId="164" fontId="19" fillId="0" borderId="6" applyFont="true" applyBorder="tru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7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22" borderId="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22" borderId="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2" fillId="22" borderId="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22" fillId="22" borderId="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3" fillId="22" borderId="7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24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4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5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4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24" fillId="22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6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2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3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3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2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2" fillId="22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3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2" fillId="22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7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7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8" fillId="22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8" fillId="22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7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27" fillId="22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9" fillId="22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0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0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1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1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0" fillId="0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30" fillId="0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1" fillId="0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2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2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3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3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2" fillId="0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32" fillId="0" borderId="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0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1" fillId="0" borderId="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30" fillId="0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23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4" borderId="9" applyFont="true" applyBorder="true" applyAlignment="true" applyProtection="false">
      <alignment horizontal="general" vertical="bottom" textRotation="0" wrapText="false" indent="0" shrinkToFit="false"/>
    </xf>
    <xf numFmtId="167" fontId="36" fillId="7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36" fillId="6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36" fillId="20" borderId="3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7" fillId="20" borderId="10" applyFont="true" applyBorder="true" applyAlignment="true" applyProtection="false">
      <alignment horizontal="general" vertical="bottom" textRotation="0" wrapText="false" indent="0" shrinkToFit="false"/>
    </xf>
    <xf numFmtId="165" fontId="12" fillId="0" borderId="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2" fillId="0" borderId="3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0" borderId="11" applyFont="true" applyBorder="tru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19" borderId="0" applyFont="true" applyBorder="false" applyAlignment="true" applyProtection="false">
      <alignment horizontal="general" vertical="bottom" textRotation="0" wrapText="false" indent="0" shrinkToFit="false"/>
    </xf>
    <xf numFmtId="164" fontId="41" fillId="7" borderId="1" applyFont="true" applyBorder="true" applyAlignment="true" applyProtection="false">
      <alignment horizontal="general" vertical="bottom" textRotation="0" wrapText="false" indent="0" shrinkToFit="false"/>
    </xf>
    <xf numFmtId="164" fontId="21" fillId="7" borderId="1" applyFont="true" applyBorder="true" applyAlignment="true" applyProtection="false">
      <alignment horizontal="general" vertical="bottom" textRotation="0" wrapText="false" indent="0" shrinkToFit="false"/>
    </xf>
    <xf numFmtId="164" fontId="42" fillId="20" borderId="10" applyFont="true" applyBorder="true" applyAlignment="true" applyProtection="false">
      <alignment horizontal="general" vertical="bottom" textRotation="0" wrapText="false" indent="0" shrinkToFit="false"/>
    </xf>
    <xf numFmtId="164" fontId="37" fillId="20" borderId="10" applyFont="true" applyBorder="true" applyAlignment="true" applyProtection="false">
      <alignment horizontal="general" vertical="bottom" textRotation="0" wrapText="false" indent="0" shrinkToFit="false"/>
    </xf>
    <xf numFmtId="164" fontId="43" fillId="20" borderId="1" applyFont="true" applyBorder="true" applyAlignment="true" applyProtection="false">
      <alignment horizontal="general" vertical="bottom" textRotation="0" wrapText="false" indent="0" shrinkToFit="false"/>
    </xf>
    <xf numFmtId="164" fontId="10" fillId="20" borderId="1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4" applyFont="true" applyBorder="true" applyAlignment="true" applyProtection="false">
      <alignment horizontal="general" vertical="bottom" textRotation="0" wrapText="false" indent="0" shrinkToFit="false"/>
    </xf>
    <xf numFmtId="164" fontId="17" fillId="0" borderId="4" applyFont="true" applyBorder="true" applyAlignment="true" applyProtection="false">
      <alignment horizontal="general" vertical="bottom" textRotation="0" wrapText="false" indent="0" shrinkToFit="false"/>
    </xf>
    <xf numFmtId="164" fontId="45" fillId="0" borderId="5" applyFont="true" applyBorder="true" applyAlignment="true" applyProtection="false">
      <alignment horizontal="general" vertical="bottom" textRotation="0" wrapText="false" indent="0" shrinkToFit="false"/>
    </xf>
    <xf numFmtId="164" fontId="18" fillId="0" borderId="5" applyFont="true" applyBorder="true" applyAlignment="true" applyProtection="false">
      <alignment horizontal="general" vertical="bottom" textRotation="0" wrapText="false" indent="0" shrinkToFit="false"/>
    </xf>
    <xf numFmtId="164" fontId="46" fillId="0" borderId="6" applyFont="true" applyBorder="true" applyAlignment="true" applyProtection="false">
      <alignment horizontal="general" vertical="bottom" textRotation="0" wrapText="false" indent="0" shrinkToFit="false"/>
    </xf>
    <xf numFmtId="164" fontId="19" fillId="0" borderId="6" applyFont="true" applyBorder="tru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7" fillId="0" borderId="11" applyFont="true" applyBorder="true" applyAlignment="true" applyProtection="false">
      <alignment horizontal="general" vertical="bottom" textRotation="0" wrapText="false" indent="0" shrinkToFit="false"/>
    </xf>
    <xf numFmtId="164" fontId="39" fillId="0" borderId="11" applyFont="true" applyBorder="true" applyAlignment="true" applyProtection="false">
      <alignment horizontal="general" vertical="bottom" textRotation="0" wrapText="false" indent="0" shrinkToFit="false"/>
    </xf>
    <xf numFmtId="164" fontId="48" fillId="21" borderId="2" applyFont="true" applyBorder="true" applyAlignment="true" applyProtection="false">
      <alignment horizontal="general" vertical="bottom" textRotation="0" wrapText="false" indent="0" shrinkToFit="false"/>
    </xf>
    <xf numFmtId="164" fontId="11" fillId="21" borderId="2" applyFont="true" applyBorder="tru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23" borderId="0" applyFont="true" applyBorder="false" applyAlignment="true" applyProtection="false">
      <alignment horizontal="general" vertical="bottom" textRotation="0" wrapText="false" indent="0" shrinkToFit="false"/>
    </xf>
    <xf numFmtId="164" fontId="35" fillId="23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5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9" applyFont="true" applyBorder="true" applyAlignment="true" applyProtection="false">
      <alignment horizontal="general" vertical="bottom" textRotation="0" wrapText="false" indent="0" shrinkToFit="false"/>
    </xf>
    <xf numFmtId="164" fontId="0" fillId="24" borderId="9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4" borderId="0" applyFont="true" applyBorder="false" applyAlignment="true" applyProtection="false">
      <alignment horizontal="general" vertical="bottom" textRotation="0" wrapText="false" indent="0" shrinkToFit="false"/>
    </xf>
    <xf numFmtId="164" fontId="16" fillId="4" borderId="0" applyFont="true" applyBorder="false" applyAlignment="true" applyProtection="false">
      <alignment horizontal="general" vertical="bottom" textRotation="0" wrapText="false" indent="0" shrinkToFit="false"/>
    </xf>
    <xf numFmtId="166" fontId="5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5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60" fillId="0" borderId="0" applyFont="true" applyBorder="false" applyAlignment="true" applyProtection="true">
      <alignment horizontal="center" vertical="center" textRotation="0" wrapText="true" indent="0" shrinkToFit="false"/>
      <protection locked="false" hidden="false"/>
    </xf>
  </cellStyleXfs>
  <cellXfs count="2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6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9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2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3" xfId="19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1" fillId="0" borderId="3" xfId="19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6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9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3" xfId="19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0" fontId="6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9" fillId="2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3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22" borderId="3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3" xfId="26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22" borderId="3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0" borderId="3" xfId="26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9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0" borderId="3" xfId="2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3" xfId="25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0" borderId="14" xfId="2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5" xfId="2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6" xfId="25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1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1" fontId="61" fillId="6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1" fontId="61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1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81" fontId="61" fillId="22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1" fontId="61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1" fillId="0" borderId="1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61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2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2" fontId="61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3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1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22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1" fillId="22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0" fontId="6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6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70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3" fontId="7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83" fontId="6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3" fontId="6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3" fontId="6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7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1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4" fontId="69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5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2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2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9" fillId="2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2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2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9" fillId="2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1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2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2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9" fillId="2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2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2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2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1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1" fillId="2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1" fillId="0" borderId="3" xfId="255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9" fillId="26" borderId="3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70" fontId="69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61" fillId="0" borderId="3" xfId="24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2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3" fillId="2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6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1" fillId="2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1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26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3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3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3" xfId="26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3" xfId="26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1" fillId="0" borderId="3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0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1" fillId="0" borderId="0" xfId="26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61" fillId="0" borderId="0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3" fontId="61" fillId="0" borderId="0" xfId="26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3" fontId="6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19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1" fillId="22" borderId="3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2" borderId="17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18" xfId="26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7" fontId="61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8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8" fontId="61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61" fillId="6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8" fontId="6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8" fontId="6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88" fontId="6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3" fontId="7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0" borderId="0" xfId="2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9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9" fillId="2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6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61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1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1" fillId="2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0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6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8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0" fontId="6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4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4" fontId="6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Акцент1 2" xfId="26"/>
    <cellStyle name="20% - Акцент1 3" xfId="27"/>
    <cellStyle name="20% - Акцент2 2" xfId="28"/>
    <cellStyle name="20% - Акцент2 3" xfId="29"/>
    <cellStyle name="20% - Акцент3 2" xfId="30"/>
    <cellStyle name="20% - Акцент3 3" xfId="31"/>
    <cellStyle name="20% - Акцент4 2" xfId="32"/>
    <cellStyle name="20% - Акцент4 3" xfId="33"/>
    <cellStyle name="20% - Акцент5 2" xfId="34"/>
    <cellStyle name="20% - Акцент5 3" xfId="35"/>
    <cellStyle name="20% - Акцент6 2" xfId="36"/>
    <cellStyle name="20% - Акцент6 3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Акцент1 2" xfId="44"/>
    <cellStyle name="40% - Акцент1 3" xfId="45"/>
    <cellStyle name="40% - Акцент2 2" xfId="46"/>
    <cellStyle name="40% - Акцент2 3" xfId="47"/>
    <cellStyle name="40% - Акцент3 2" xfId="48"/>
    <cellStyle name="40% - Акцент3 3" xfId="49"/>
    <cellStyle name="40% - Акцент4 2" xfId="50"/>
    <cellStyle name="40% - Акцент4 3" xfId="51"/>
    <cellStyle name="40% - Акцент5 2" xfId="52"/>
    <cellStyle name="40% - Акцент5 3" xfId="53"/>
    <cellStyle name="40% - Акцент6 2" xfId="54"/>
    <cellStyle name="40% - Акцент6 3" xfId="55"/>
    <cellStyle name="60% - Accent1" xfId="56"/>
    <cellStyle name="60% - Accent2" xfId="57"/>
    <cellStyle name="60% - Accent3" xfId="58"/>
    <cellStyle name="60% - Accent4" xfId="59"/>
    <cellStyle name="60% - Accent5" xfId="60"/>
    <cellStyle name="60% - Accent6" xfId="61"/>
    <cellStyle name="60% - Акцент1 2" xfId="62"/>
    <cellStyle name="60% - Акцент1 3" xfId="63"/>
    <cellStyle name="60% - Акцент2 2" xfId="64"/>
    <cellStyle name="60% - Акцент2 3" xfId="65"/>
    <cellStyle name="60% - Акцент3 2" xfId="66"/>
    <cellStyle name="60% - Акцент3 3" xfId="67"/>
    <cellStyle name="60% - Акцент4 2" xfId="68"/>
    <cellStyle name="60% - Акцент4 3" xfId="69"/>
    <cellStyle name="60% - Акцент5 2" xfId="70"/>
    <cellStyle name="60% - Акцент5 3" xfId="71"/>
    <cellStyle name="60% - Акцент6 2" xfId="72"/>
    <cellStyle name="60% - Акцент6 3" xfId="73"/>
    <cellStyle name="_Fakt_2" xfId="74"/>
    <cellStyle name="_rozhufrovka 2009" xfId="75"/>
    <cellStyle name="_АТиСТ 5а МТР липень 2008" xfId="76"/>
    <cellStyle name="_ПРГК сводний_" xfId="77"/>
    <cellStyle name="_УТГ" xfId="78"/>
    <cellStyle name="_Феодосия 5а МТР липень 2008" xfId="79"/>
    <cellStyle name="_ХТГ довідка." xfId="80"/>
    <cellStyle name="_Шебелинка 5а МТР липень 2008" xfId="81"/>
    <cellStyle name="Accent1" xfId="82"/>
    <cellStyle name="Accent2" xfId="83"/>
    <cellStyle name="Accent3" xfId="84"/>
    <cellStyle name="Accent4" xfId="85"/>
    <cellStyle name="Accent5" xfId="86"/>
    <cellStyle name="Accent6" xfId="87"/>
    <cellStyle name="Bad 1" xfId="88"/>
    <cellStyle name="Calculation" xfId="89"/>
    <cellStyle name="Check Cell" xfId="90"/>
    <cellStyle name="Column-Header" xfId="91"/>
    <cellStyle name="Column-Header 2" xfId="92"/>
    <cellStyle name="Column-Header 3" xfId="93"/>
    <cellStyle name="Column-Header 4" xfId="94"/>
    <cellStyle name="Column-Header 5" xfId="95"/>
    <cellStyle name="Column-Header 6" xfId="96"/>
    <cellStyle name="Column-Header 7" xfId="97"/>
    <cellStyle name="Column-Header 7 2" xfId="98"/>
    <cellStyle name="Column-Header 8" xfId="99"/>
    <cellStyle name="Column-Header 8 2" xfId="100"/>
    <cellStyle name="Column-Header 9" xfId="101"/>
    <cellStyle name="Column-Header 9 2" xfId="102"/>
    <cellStyle name="Column-Header_Zvit rux-koshtiv 2010 Департамент " xfId="103"/>
    <cellStyle name="Define-Column" xfId="104"/>
    <cellStyle name="Define-Column 10" xfId="105"/>
    <cellStyle name="Define-Column 2" xfId="106"/>
    <cellStyle name="Define-Column 3" xfId="107"/>
    <cellStyle name="Define-Column 4" xfId="108"/>
    <cellStyle name="Define-Column 5" xfId="109"/>
    <cellStyle name="Define-Column 6" xfId="110"/>
    <cellStyle name="Define-Column 7" xfId="111"/>
    <cellStyle name="Define-Column 7 2" xfId="112"/>
    <cellStyle name="Define-Column 7 3" xfId="113"/>
    <cellStyle name="Define-Column 8" xfId="114"/>
    <cellStyle name="Define-Column 8 2" xfId="115"/>
    <cellStyle name="Define-Column 8 3" xfId="116"/>
    <cellStyle name="Define-Column 9" xfId="117"/>
    <cellStyle name="Define-Column 9 2" xfId="118"/>
    <cellStyle name="Define-Column 9 3" xfId="119"/>
    <cellStyle name="Define-Column_Zvit rux-koshtiv 2010 Департамент " xfId="120"/>
    <cellStyle name="Explanatory Text" xfId="121"/>
    <cellStyle name="FS10" xfId="122"/>
    <cellStyle name="Good 2" xfId="123"/>
    <cellStyle name="Heading 1 3" xfId="124"/>
    <cellStyle name="Heading 2 4" xfId="125"/>
    <cellStyle name="Heading 3" xfId="126"/>
    <cellStyle name="Heading 4" xfId="127"/>
    <cellStyle name="Hyperlink 2" xfId="128"/>
    <cellStyle name="Input" xfId="129"/>
    <cellStyle name="Level0" xfId="130"/>
    <cellStyle name="Level0 10" xfId="131"/>
    <cellStyle name="Level0 2" xfId="132"/>
    <cellStyle name="Level0 2 2" xfId="133"/>
    <cellStyle name="Level0 3" xfId="134"/>
    <cellStyle name="Level0 3 2" xfId="135"/>
    <cellStyle name="Level0 4" xfId="136"/>
    <cellStyle name="Level0 4 2" xfId="137"/>
    <cellStyle name="Level0 5" xfId="138"/>
    <cellStyle name="Level0 6" xfId="139"/>
    <cellStyle name="Level0 7" xfId="140"/>
    <cellStyle name="Level0 7 2" xfId="141"/>
    <cellStyle name="Level0 7 3" xfId="142"/>
    <cellStyle name="Level0 8" xfId="143"/>
    <cellStyle name="Level0 8 2" xfId="144"/>
    <cellStyle name="Level0 8 3" xfId="145"/>
    <cellStyle name="Level0 9" xfId="146"/>
    <cellStyle name="Level0 9 2" xfId="147"/>
    <cellStyle name="Level0 9 3" xfId="148"/>
    <cellStyle name="Level0_Zvit rux-koshtiv 2010 Департамент " xfId="149"/>
    <cellStyle name="Level1" xfId="150"/>
    <cellStyle name="Level1 2" xfId="151"/>
    <cellStyle name="Level1-Numbers" xfId="152"/>
    <cellStyle name="Level1-Numbers 2" xfId="153"/>
    <cellStyle name="Level1-Numbers-Hide" xfId="154"/>
    <cellStyle name="Level2" xfId="155"/>
    <cellStyle name="Level2 2" xfId="156"/>
    <cellStyle name="Level2-Hide" xfId="157"/>
    <cellStyle name="Level2-Hide 2" xfId="158"/>
    <cellStyle name="Level2-Numbers" xfId="159"/>
    <cellStyle name="Level2-Numbers 2" xfId="160"/>
    <cellStyle name="Level2-Numbers-Hide" xfId="161"/>
    <cellStyle name="Level3" xfId="162"/>
    <cellStyle name="Level3 2" xfId="163"/>
    <cellStyle name="Level3 3" xfId="164"/>
    <cellStyle name="Level3-Hide" xfId="165"/>
    <cellStyle name="Level3-Hide 2" xfId="166"/>
    <cellStyle name="Level3-Numbers" xfId="167"/>
    <cellStyle name="Level3-Numbers 2" xfId="168"/>
    <cellStyle name="Level3-Numbers 3" xfId="169"/>
    <cellStyle name="Level3-Numbers-Hide" xfId="170"/>
    <cellStyle name="Level3-Numbers_План департамент_2010_1207" xfId="171"/>
    <cellStyle name="Level3_План департамент_2010_1207" xfId="172"/>
    <cellStyle name="Level4" xfId="173"/>
    <cellStyle name="Level4 2" xfId="174"/>
    <cellStyle name="Level4-Hide" xfId="175"/>
    <cellStyle name="Level4-Hide 2" xfId="176"/>
    <cellStyle name="Level4-Numbers" xfId="177"/>
    <cellStyle name="Level4-Numbers 2" xfId="178"/>
    <cellStyle name="Level4-Numbers-Hide" xfId="179"/>
    <cellStyle name="Level5" xfId="180"/>
    <cellStyle name="Level5 2" xfId="181"/>
    <cellStyle name="Level5-Hide" xfId="182"/>
    <cellStyle name="Level5-Hide 2" xfId="183"/>
    <cellStyle name="Level5-Numbers" xfId="184"/>
    <cellStyle name="Level5-Numbers 2" xfId="185"/>
    <cellStyle name="Level5-Numbers-Hide" xfId="186"/>
    <cellStyle name="Level6" xfId="187"/>
    <cellStyle name="Level6 2" xfId="188"/>
    <cellStyle name="Level6-Hide" xfId="189"/>
    <cellStyle name="Level6-Hide 2" xfId="190"/>
    <cellStyle name="Level6-Numbers" xfId="191"/>
    <cellStyle name="Level6-Numbers 2" xfId="192"/>
    <cellStyle name="Level7" xfId="193"/>
    <cellStyle name="Level7-Hide" xfId="194"/>
    <cellStyle name="Level7-Numbers" xfId="195"/>
    <cellStyle name="Linked Cell" xfId="196"/>
    <cellStyle name="Neutral 5" xfId="197"/>
    <cellStyle name="Normal 2" xfId="198"/>
    <cellStyle name="Normal_GSE DCF_Model_31_07_09 final" xfId="199"/>
    <cellStyle name="Note 6" xfId="200"/>
    <cellStyle name="Number-Cells" xfId="201"/>
    <cellStyle name="Number-Cells-Column2" xfId="202"/>
    <cellStyle name="Number-Cells-Column5" xfId="203"/>
    <cellStyle name="Output" xfId="204"/>
    <cellStyle name="Row-Header" xfId="205"/>
    <cellStyle name="Row-Header 2" xfId="206"/>
    <cellStyle name="Title" xfId="207"/>
    <cellStyle name="Total" xfId="208"/>
    <cellStyle name="Warning Text" xfId="209"/>
    <cellStyle name="Акцент1 2" xfId="210"/>
    <cellStyle name="Акцент1 3" xfId="211"/>
    <cellStyle name="Акцент2 2" xfId="212"/>
    <cellStyle name="Акцент2 3" xfId="213"/>
    <cellStyle name="Акцент3 2" xfId="214"/>
    <cellStyle name="Акцент3 3" xfId="215"/>
    <cellStyle name="Акцент4 2" xfId="216"/>
    <cellStyle name="Акцент4 3" xfId="217"/>
    <cellStyle name="Акцент5 2" xfId="218"/>
    <cellStyle name="Акцент5 3" xfId="219"/>
    <cellStyle name="Акцент6 2" xfId="220"/>
    <cellStyle name="Акцент6 3" xfId="221"/>
    <cellStyle name="Ввод  2" xfId="222"/>
    <cellStyle name="Ввод  3" xfId="223"/>
    <cellStyle name="Вывод 2" xfId="224"/>
    <cellStyle name="Вывод 3" xfId="225"/>
    <cellStyle name="Вычисление 2" xfId="226"/>
    <cellStyle name="Вычисление 3" xfId="227"/>
    <cellStyle name="Денежный 2" xfId="228"/>
    <cellStyle name="Заголовок 1 2" xfId="229"/>
    <cellStyle name="Заголовок 1 3" xfId="230"/>
    <cellStyle name="Заголовок 2 2" xfId="231"/>
    <cellStyle name="Заголовок 2 3" xfId="232"/>
    <cellStyle name="Заголовок 3 2" xfId="233"/>
    <cellStyle name="Заголовок 3 3" xfId="234"/>
    <cellStyle name="Заголовок 4 2" xfId="235"/>
    <cellStyle name="Заголовок 4 3" xfId="236"/>
    <cellStyle name="Итог 2" xfId="237"/>
    <cellStyle name="Итог 3" xfId="238"/>
    <cellStyle name="Контрольная ячейка 2" xfId="239"/>
    <cellStyle name="Контрольная ячейка 3" xfId="240"/>
    <cellStyle name="Название 2" xfId="241"/>
    <cellStyle name="Название 3" xfId="242"/>
    <cellStyle name="Нейтральный 2" xfId="243"/>
    <cellStyle name="Нейтральный 3" xfId="244"/>
    <cellStyle name="Обычный 10" xfId="245"/>
    <cellStyle name="Обычный 11" xfId="246"/>
    <cellStyle name="Обычный 12" xfId="247"/>
    <cellStyle name="Обычный 13" xfId="248"/>
    <cellStyle name="Обычный 14" xfId="249"/>
    <cellStyle name="Обычный 15" xfId="250"/>
    <cellStyle name="Обычный 16" xfId="251"/>
    <cellStyle name="Обычный 17" xfId="252"/>
    <cellStyle name="Обычный 18" xfId="253"/>
    <cellStyle name="Обычный 2" xfId="254"/>
    <cellStyle name="Обычный 2 10" xfId="255"/>
    <cellStyle name="Обычный 2 11" xfId="256"/>
    <cellStyle name="Обычный 2 12" xfId="257"/>
    <cellStyle name="Обычный 2 13" xfId="258"/>
    <cellStyle name="Обычный 2 14" xfId="259"/>
    <cellStyle name="Обычный 2 15" xfId="260"/>
    <cellStyle name="Обычный 2 16" xfId="261"/>
    <cellStyle name="Обычный 2 2" xfId="262"/>
    <cellStyle name="Обычный 2 2 2" xfId="263"/>
    <cellStyle name="Обычный 2 2 3" xfId="264"/>
    <cellStyle name="Обычный 2 2_Расшифровка прочих" xfId="265"/>
    <cellStyle name="Обычный 2 3" xfId="266"/>
    <cellStyle name="Обычный 2 4" xfId="267"/>
    <cellStyle name="Обычный 2 5" xfId="268"/>
    <cellStyle name="Обычный 2 6" xfId="269"/>
    <cellStyle name="Обычный 2 7" xfId="270"/>
    <cellStyle name="Обычный 2 8" xfId="271"/>
    <cellStyle name="Обычный 2 9" xfId="272"/>
    <cellStyle name="Обычный 2_2604-2010" xfId="273"/>
    <cellStyle name="Обычный 3" xfId="274"/>
    <cellStyle name="Обычный 3 10" xfId="275"/>
    <cellStyle name="Обычный 3 11" xfId="276"/>
    <cellStyle name="Обычный 3 12" xfId="277"/>
    <cellStyle name="Обычный 3 13" xfId="278"/>
    <cellStyle name="Обычный 3 14" xfId="279"/>
    <cellStyle name="Обычный 3 2" xfId="280"/>
    <cellStyle name="Обычный 3 3" xfId="281"/>
    <cellStyle name="Обычный 3 4" xfId="282"/>
    <cellStyle name="Обычный 3 5" xfId="283"/>
    <cellStyle name="Обычный 3 6" xfId="284"/>
    <cellStyle name="Обычный 3 7" xfId="285"/>
    <cellStyle name="Обычный 3 8" xfId="286"/>
    <cellStyle name="Обычный 3 9" xfId="287"/>
    <cellStyle name="Обычный 3_Дефицит_7 млрд_0608_бс" xfId="288"/>
    <cellStyle name="Обычный 4" xfId="289"/>
    <cellStyle name="Обычный 5" xfId="290"/>
    <cellStyle name="Обычный 5 2" xfId="291"/>
    <cellStyle name="Обычный 6" xfId="292"/>
    <cellStyle name="Обычный 6 2" xfId="293"/>
    <cellStyle name="Обычный 6 3" xfId="294"/>
    <cellStyle name="Обычный 6 4" xfId="295"/>
    <cellStyle name="Обычный 6_Дефицит_7 млрд_0608_бс" xfId="296"/>
    <cellStyle name="Обычный 7" xfId="297"/>
    <cellStyle name="Обычный 7 2" xfId="298"/>
    <cellStyle name="Обычный 8" xfId="299"/>
    <cellStyle name="Обычный 9" xfId="300"/>
    <cellStyle name="Обычный 9 2" xfId="301"/>
    <cellStyle name="Плохой 2" xfId="302"/>
    <cellStyle name="Плохой 3" xfId="303"/>
    <cellStyle name="Пояснение 2" xfId="304"/>
    <cellStyle name="Пояснение 3" xfId="305"/>
    <cellStyle name="Примечание 2" xfId="306"/>
    <cellStyle name="Примечание 3" xfId="307"/>
    <cellStyle name="Процентный 2" xfId="308"/>
    <cellStyle name="Процентный 2 10" xfId="309"/>
    <cellStyle name="Процентный 2 11" xfId="310"/>
    <cellStyle name="Процентный 2 12" xfId="311"/>
    <cellStyle name="Процентный 2 13" xfId="312"/>
    <cellStyle name="Процентный 2 14" xfId="313"/>
    <cellStyle name="Процентный 2 15" xfId="314"/>
    <cellStyle name="Процентный 2 16" xfId="315"/>
    <cellStyle name="Процентный 2 2" xfId="316"/>
    <cellStyle name="Процентный 2 3" xfId="317"/>
    <cellStyle name="Процентный 2 4" xfId="318"/>
    <cellStyle name="Процентный 2 5" xfId="319"/>
    <cellStyle name="Процентный 2 6" xfId="320"/>
    <cellStyle name="Процентный 2 7" xfId="321"/>
    <cellStyle name="Процентный 2 8" xfId="322"/>
    <cellStyle name="Процентный 2 9" xfId="323"/>
    <cellStyle name="Процентный 3" xfId="324"/>
    <cellStyle name="Процентный 4" xfId="325"/>
    <cellStyle name="Процентный 4 2" xfId="326"/>
    <cellStyle name="Связанная ячейка 2" xfId="327"/>
    <cellStyle name="Связанная ячейка 3" xfId="328"/>
    <cellStyle name="Стиль 1" xfId="329"/>
    <cellStyle name="Стиль 1 2" xfId="330"/>
    <cellStyle name="Стиль 1 3" xfId="331"/>
    <cellStyle name="Стиль 1 4" xfId="332"/>
    <cellStyle name="Стиль 1 5" xfId="333"/>
    <cellStyle name="Стиль 1 6" xfId="334"/>
    <cellStyle name="Стиль 1 7" xfId="335"/>
    <cellStyle name="Текст предупреждения 2" xfId="336"/>
    <cellStyle name="Текст предупреждения 3" xfId="337"/>
    <cellStyle name="Тысячи [0]_1.62" xfId="338"/>
    <cellStyle name="Тысячи_1.62" xfId="339"/>
    <cellStyle name="Финансовый 2" xfId="340"/>
    <cellStyle name="Финансовый 2 10" xfId="341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2" xfId="349"/>
    <cellStyle name="Финансовый 2 3" xfId="350"/>
    <cellStyle name="Финансовый 2 4" xfId="351"/>
    <cellStyle name="Финансовый 2 5" xfId="352"/>
    <cellStyle name="Финансовый 2 6" xfId="353"/>
    <cellStyle name="Финансовый 2 7" xfId="354"/>
    <cellStyle name="Финансовый 2 8" xfId="355"/>
    <cellStyle name="Финансовый 2 9" xfId="356"/>
    <cellStyle name="Финансовый 3" xfId="357"/>
    <cellStyle name="Финансовый 3 2" xfId="358"/>
    <cellStyle name="Финансовый 4" xfId="359"/>
    <cellStyle name="Финансовый 4 2" xfId="360"/>
    <cellStyle name="Финансовый 4 3" xfId="361"/>
    <cellStyle name="Финансовый 5" xfId="362"/>
    <cellStyle name="Финансовый 6" xfId="363"/>
    <cellStyle name="Финансовый 7" xfId="364"/>
    <cellStyle name="Хороший 2" xfId="365"/>
    <cellStyle name="Хороший 3" xfId="366"/>
    <cellStyle name="Ю" xfId="367"/>
    <cellStyle name="Ю-FreeSet_10" xfId="368"/>
    <cellStyle name="числовой" xfId="369"/>
  </cellStyles>
  <colors>
    <indexedColors>
      <rgbColor rgb="FF000000"/>
      <rgbColor rgb="FFFFFFFF"/>
      <rgbColor rgb="FFFF0000"/>
      <rgbColor rgb="FF00FF00"/>
      <rgbColor rgb="FF0000FF"/>
      <rgbColor rgb="FFFFC0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E6B9B8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9CDE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3D69B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0.xml"/><Relationship Id="rId29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2.xml"/><Relationship Id="rId31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27.xml"/><Relationship Id="rId3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file://fsdoc.lan.me/V3221/Ariadna/Sum_pok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Nechiporenko/2007&#1053;&#1054;&#1042;/DOCUME~1/Chirich/LOCALS~1/Temp/Dept/Plan/Exchange/_________________________Plan_ZP/!_&#1055;&#1077;&#1095;&#1072;&#1090;&#1100;/&#1052;&#1058;&#1056;%20&#1074;&#1089;&#1077;%20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R: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R:/DOCUME~1/Chirich/LOCALS~1/Temp/Dept/Plan/Exchange/_________________________Plan_ZP/!_&#1055;&#1077;&#1095;&#1072;&#1090;&#1100;/&#1052;&#1058;&#1056;%20&#1074;&#1089;&#1077;%20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R:/Dept/Plan/Exchange/!_Plan-2006/VAT%20Sevastop/Dept/Plan/Exchange/_________________________Plan_ZP/!_&#1055;&#1077;&#1095;&#1072;&#1090;&#1100;/&#1052;&#1058;&#1056;%20&#1074;&#1089;&#1077;%20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R:/Dept/Plan/Exchange/_________________________Plan_ZP/!_&#1055;&#1077;&#1095;&#1072;&#1090;&#1100;/&#1052;&#1058;&#1056;%20&#1074;&#1089;&#1077;%20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file://Kredo/work/Dept/Plan/Exchange/_________________________Plan_ZP/!_&#1055;&#1077;&#1095;&#1072;&#1090;&#1100;/&#1052;&#1058;&#1056;%20&#1074;&#1089;&#1077;%20-%20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file://D72rc2j/vera/Dept/Plan/Exchange/!_Plan-2006/VAT%20Sevastop/Dept/Plan/Exchange/_________________________Plan_ZP/!_&#1055;&#1077;&#1095;&#1072;&#1090;&#1100;/&#1052;&#1058;&#1056;%20&#1074;&#1089;&#1077;%20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file://D72rc2j/vera/DOCUME~1/Chirich/LOCALS~1/Temp/DOCUME~1/VOYTOV~1/LOCALS~1/Temp/Rar$DI00.867/Planning%20System%20Project/consolidation%20hq%20formatted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file://D72rc2j/vera/DOCUME~1/Chirich/LOCALS~1/Temp/Dept/Plan/Exchange/_________________________Plan_ZP/!_&#1055;&#1077;&#1095;&#1072;&#1090;&#1100;/&#1052;&#1058;&#1056;%20&#1074;&#1089;&#1077;%2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File/File1/aaaa/2007%20finplan/DOCUME~1/SINKEV~1/LOCALS~1/Temp/Rar$DI00.781/Dept/Plan/Exchange/_________________________Plan_ZP/!_&#1055;&#1077;&#1095;&#1072;&#1090;&#1100;/&#1052;&#1058;&#1056;%20&#1074;&#1089;&#1077;%20-%205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file://D72rc2j/vera/Documents%20and%20Settings/SUDNIKOVA/Local%20Settings/Temporary%20Internet%20Files/Content.IE5/C5MFSXEF/Subv2006/Rich%20Roz%20200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file://D72rc2j/vera/&#1052;&#1086;&#1080;%20&#1076;&#1086;&#1082;&#1091;&#1084;&#1077;&#1085;&#1090;&#1099;/Plan-2006_kons_rabota/Dept/FinPlan-Economy/Planning%20System%20Project/consolidation%20hq%20formatted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file://Main/main1/DOCUME~1/Chirich/LOCALS~1/Temp/Dept/Plan/Exchange/_________________________Plan_ZP/!_&#1055;&#1077;&#1095;&#1072;&#1090;&#1100;/&#1052;&#1058;&#1056;%20&#1074;&#1089;&#1077;%202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R:/DOCUME~1/SINKEV~1/LOCALS~1/Temp/Rar$DI00.781/Dept/FinPlan-Economy/Planning%20System%20Project/consolidation%20hq%20formatted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file://Nechiporenko/2007&#1053;&#1054;&#1042;/DOCUME~1/Chirich/LOCALS~1/Temp/DOCUME~1/VOYTOV~1/LOCALS~1/Temp/Rar$DI00.867/Planning%20System%20Project/consolidation%20hq%20formatted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S:/Dept/FinPlan-Economy/Planning%20System%20Project/consolidation%20hq%20formatted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file://Main/MAIN1/Dept/FinPlan-Economy/Planning%20System%20Project/consolidation%20hq%20formatte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D72rc2j/vera/FinanceUTG/finek2008/&#1043;&#1088;&#1091;&#1076;&#1077;&#1085;&#1100;%20(&#1086;&#1095;&#1080;&#1082;)/DOCUME~1/SINKEV~1/LOCALS~1/Temp/Rar$DI00.781/Dept/Plan/Exchange/_________________________Plan_ZP/!_&#1055;&#1077;&#1095;&#1072;&#1090;&#1100;/&#1052;&#1058;&#1056;%20&#1074;&#1089;&#1077;%20-%20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D72rc2j/vera/FinanceUTG/finek2008/&#1043;&#1088;&#1091;&#1076;&#1077;&#1085;&#1100;%20(&#1086;&#1095;&#1080;&#1082;)/DOCUME~1/SINKEV~1/LOCALS~1/Temp/Rar$DI00.781/Dept/FinPlan-Economy/Planning%20System%20Project/consolidation%20hq%20formatt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R:/&#1052;&#1086;&#1080;%20&#1076;&#1086;&#1082;&#1091;&#1084;&#1077;&#1085;&#1090;&#1099;/Plan-2006_kons_rabota/Dept/FinPlan-Economy/Planning%20System%20Project/consolidation%20hq%20formatte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Kredo/work/Dept/FinPlan-Economy/Planning%20System%20Project/consolidation%20hq%20format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R:/DOCUME~1/Chirich/LOCALS~1/Temp/DOCUME~1/VOYTOV~1/LOCALS~1/Temp/Rar$DI00.867/Planning%20System%20Project/consolidation%20hq%20formatte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Nechiporenko/2007&#1053;&#1054;&#1042;/Dept/Plan/Exchange/!_Plan-2006/VAT%20Sevastop/Dept/Plan/Exchange/_________________________Plan_ZP/!_&#1055;&#1077;&#1095;&#1072;&#1090;&#1100;/&#1052;&#1058;&#1056;%20&#1074;&#1089;&#1077;%20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D72rc2j/vera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_ф3"/>
      <sheetName val="_Ф4"/>
      <sheetName val="_Ф5"/>
      <sheetName val="Ф7_цены"/>
      <sheetName val="Ф8_цены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Ini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812"/>
      <sheetName val="Ф2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нк"/>
      <sheetName val="дез"/>
      <sheetName val="связь"/>
      <sheetName val="компод"/>
      <sheetName val="пож"/>
      <sheetName val="проезд"/>
      <sheetName val="страх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рік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8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65" workbookViewId="0">
      <selection pane="topLeft" activeCell="G6" activeCellId="0" sqref="G6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" width="83.29"/>
    <col collapsed="false" customWidth="true" hidden="false" outlineLevel="0" max="2" min="2" style="2" width="10.85"/>
    <col collapsed="false" customWidth="true" hidden="false" outlineLevel="0" max="5" min="3" style="2" width="23"/>
    <col collapsed="false" customWidth="true" hidden="false" outlineLevel="0" max="6" min="6" style="1" width="23"/>
    <col collapsed="false" customWidth="true" hidden="false" outlineLevel="0" max="8" min="7" style="1" width="24.86"/>
    <col collapsed="false" customWidth="true" hidden="false" outlineLevel="0" max="9" min="9" style="1" width="24.57"/>
    <col collapsed="false" customWidth="true" hidden="false" outlineLevel="0" max="10" min="10" style="1" width="26.15"/>
    <col collapsed="false" customWidth="false" hidden="false" outlineLevel="0" max="11" min="11" style="1" width="9.14"/>
    <col collapsed="false" customWidth="true" hidden="false" outlineLevel="0" max="12" min="12" style="1" width="10.57"/>
    <col collapsed="false" customWidth="false" hidden="false" outlineLevel="0" max="16384" min="13" style="1" width="9.14"/>
  </cols>
  <sheetData>
    <row r="1" customFormat="false" ht="18" hidden="false" customHeight="true" outlineLevel="0" collapsed="false">
      <c r="A1" s="3"/>
      <c r="G1" s="4"/>
    </row>
    <row r="2" customFormat="false" ht="24.45" hidden="false" customHeight="false" outlineLevel="0" collapsed="false">
      <c r="A2" s="3"/>
      <c r="G2" s="5" t="s">
        <v>0</v>
      </c>
      <c r="H2" s="6"/>
      <c r="I2" s="6"/>
    </row>
    <row r="3" customFormat="false" ht="18" hidden="false" customHeight="true" outlineLevel="0" collapsed="false">
      <c r="A3" s="7"/>
      <c r="B3" s="7"/>
      <c r="C3" s="8"/>
      <c r="D3" s="3"/>
      <c r="E3" s="3"/>
      <c r="F3" s="3"/>
      <c r="G3" s="5"/>
      <c r="H3" s="6"/>
      <c r="I3" s="6"/>
      <c r="J3" s="6"/>
    </row>
    <row r="4" customFormat="false" ht="24.45" hidden="false" customHeight="false" outlineLevel="0" collapsed="false">
      <c r="A4" s="9"/>
      <c r="B4" s="9"/>
      <c r="C4" s="8"/>
      <c r="D4" s="3"/>
      <c r="E4" s="3"/>
      <c r="F4" s="3"/>
      <c r="G4" s="10" t="s">
        <v>1</v>
      </c>
      <c r="H4" s="11"/>
      <c r="I4" s="11"/>
      <c r="J4" s="11"/>
    </row>
    <row r="5" customFormat="false" ht="24.45" hidden="false" customHeight="false" outlineLevel="0" collapsed="false">
      <c r="A5" s="7"/>
      <c r="B5" s="7"/>
      <c r="C5" s="3"/>
      <c r="D5" s="12"/>
      <c r="E5" s="12"/>
      <c r="F5" s="12"/>
      <c r="G5" s="10" t="s">
        <v>2</v>
      </c>
      <c r="H5" s="3"/>
      <c r="I5" s="9"/>
      <c r="J5" s="9"/>
    </row>
    <row r="6" customFormat="false" ht="24.45" hidden="false" customHeight="false" outlineLevel="0" collapsed="false">
      <c r="A6" s="6"/>
      <c r="B6" s="8"/>
      <c r="C6" s="8"/>
      <c r="D6" s="12"/>
      <c r="E6" s="12"/>
      <c r="F6" s="12"/>
      <c r="G6" s="13" t="s">
        <v>3</v>
      </c>
      <c r="I6" s="6"/>
      <c r="J6" s="6"/>
    </row>
    <row r="7" customFormat="false" ht="18" hidden="false" customHeight="true" outlineLevel="0" collapsed="false">
      <c r="A7" s="8"/>
      <c r="B7" s="8"/>
      <c r="C7" s="8"/>
      <c r="D7" s="6"/>
      <c r="E7" s="14"/>
      <c r="F7" s="14"/>
    </row>
    <row r="8" customFormat="false" ht="18" hidden="false" customHeight="true" outlineLevel="0" collapsed="false">
      <c r="A8" s="8"/>
      <c r="B8" s="8"/>
      <c r="C8" s="8"/>
      <c r="D8" s="6"/>
      <c r="E8" s="14"/>
      <c r="F8" s="14"/>
    </row>
    <row r="9" customFormat="false" ht="18" hidden="false" customHeight="true" outlineLevel="0" collapsed="false">
      <c r="A9" s="6"/>
      <c r="B9" s="3"/>
      <c r="C9" s="3"/>
      <c r="D9" s="3"/>
      <c r="E9" s="15"/>
      <c r="F9" s="16"/>
      <c r="G9" s="6"/>
      <c r="H9" s="6"/>
      <c r="I9" s="6"/>
      <c r="J9" s="6"/>
    </row>
    <row r="10" customFormat="false" ht="18" hidden="false" customHeight="true" outlineLevel="0" collapsed="false">
      <c r="A10" s="6"/>
      <c r="B10" s="3"/>
      <c r="C10" s="3"/>
      <c r="D10" s="3"/>
      <c r="E10" s="15"/>
      <c r="F10" s="16"/>
      <c r="G10" s="6"/>
      <c r="H10" s="6"/>
      <c r="I10" s="6"/>
      <c r="J10" s="6"/>
    </row>
    <row r="11" customFormat="false" ht="18" hidden="false" customHeight="true" outlineLevel="0" collapsed="false">
      <c r="A11" s="9"/>
      <c r="B11" s="9"/>
      <c r="C11" s="9"/>
      <c r="D11" s="9"/>
      <c r="E11" s="3"/>
      <c r="F11" s="17"/>
      <c r="G11" s="9"/>
      <c r="H11" s="9"/>
      <c r="I11" s="9"/>
      <c r="J11" s="9"/>
    </row>
    <row r="12" customFormat="false" ht="18" hidden="false" customHeight="true" outlineLevel="0" collapsed="false">
      <c r="A12" s="6"/>
      <c r="B12" s="6"/>
      <c r="C12" s="6"/>
      <c r="D12" s="6"/>
      <c r="E12" s="8"/>
      <c r="F12" s="12"/>
      <c r="G12" s="6"/>
      <c r="H12" s="6"/>
      <c r="I12" s="6"/>
      <c r="J12" s="6"/>
    </row>
    <row r="13" customFormat="false" ht="18" hidden="false" customHeight="true" outlineLevel="0" collapsed="false">
      <c r="A13" s="6"/>
      <c r="B13" s="6"/>
      <c r="C13" s="6"/>
      <c r="D13" s="6"/>
      <c r="E13" s="8"/>
      <c r="F13" s="12"/>
      <c r="G13" s="6"/>
      <c r="H13" s="6"/>
      <c r="I13" s="6"/>
      <c r="J13" s="6"/>
    </row>
    <row r="14" customFormat="false" ht="18" hidden="false" customHeight="true" outlineLevel="0" collapsed="false">
      <c r="A14" s="9"/>
      <c r="B14" s="9"/>
      <c r="C14" s="9"/>
      <c r="D14" s="9"/>
      <c r="E14" s="8"/>
      <c r="F14" s="12"/>
      <c r="G14" s="9"/>
      <c r="H14" s="9"/>
      <c r="I14" s="9"/>
      <c r="J14" s="9"/>
    </row>
    <row r="15" customFormat="false" ht="18" hidden="false" customHeight="true" outlineLevel="0" collapsed="false">
      <c r="A15" s="9"/>
      <c r="B15" s="18"/>
      <c r="C15" s="9"/>
      <c r="D15" s="18"/>
      <c r="E15" s="8"/>
      <c r="F15" s="12"/>
      <c r="G15" s="9"/>
      <c r="H15" s="9"/>
      <c r="I15" s="9"/>
      <c r="J15" s="9"/>
    </row>
    <row r="16" customFormat="false" ht="18" hidden="false" customHeight="true" outlineLevel="0" collapsed="false">
      <c r="A16" s="9"/>
      <c r="B16" s="18"/>
      <c r="C16" s="9"/>
      <c r="D16" s="18"/>
      <c r="E16" s="8"/>
      <c r="F16" s="12"/>
      <c r="G16" s="9"/>
      <c r="H16" s="9"/>
      <c r="I16" s="9"/>
      <c r="J16" s="9"/>
    </row>
    <row r="17" customFormat="false" ht="18" hidden="false" customHeight="true" outlineLevel="0" collapsed="false">
      <c r="A17" s="9"/>
      <c r="B17" s="18"/>
      <c r="C17" s="9"/>
      <c r="D17" s="18"/>
      <c r="E17" s="8"/>
      <c r="F17" s="12"/>
      <c r="G17" s="19"/>
      <c r="H17" s="19"/>
      <c r="I17" s="19"/>
      <c r="J17" s="19"/>
    </row>
    <row r="18" customFormat="false" ht="43.5" hidden="false" customHeight="true" outlineLevel="0" collapsed="false">
      <c r="A18" s="9"/>
      <c r="B18" s="9"/>
      <c r="C18" s="9"/>
      <c r="D18" s="9"/>
      <c r="E18" s="12"/>
      <c r="F18" s="12"/>
      <c r="G18" s="20" t="s">
        <v>4</v>
      </c>
      <c r="H18" s="20"/>
      <c r="I18" s="20" t="s">
        <v>5</v>
      </c>
      <c r="J18" s="20"/>
    </row>
    <row r="19" customFormat="false" ht="28.5" hidden="false" customHeight="true" outlineLevel="0" collapsed="false">
      <c r="A19" s="21" t="s">
        <v>6</v>
      </c>
      <c r="B19" s="20" t="s">
        <v>7</v>
      </c>
      <c r="C19" s="20"/>
      <c r="D19" s="20"/>
      <c r="E19" s="20"/>
      <c r="F19" s="20"/>
      <c r="G19" s="21" t="s">
        <v>8</v>
      </c>
      <c r="H19" s="20" t="n">
        <v>41064956</v>
      </c>
      <c r="I19" s="22" t="s">
        <v>9</v>
      </c>
      <c r="J19" s="23"/>
    </row>
    <row r="20" customFormat="false" ht="18.75" hidden="false" customHeight="false" outlineLevel="0" collapsed="false">
      <c r="A20" s="21"/>
      <c r="B20" s="20"/>
      <c r="C20" s="20"/>
      <c r="D20" s="20"/>
      <c r="E20" s="20"/>
      <c r="F20" s="20"/>
      <c r="G20" s="21"/>
      <c r="H20" s="20"/>
      <c r="I20" s="22"/>
      <c r="J20" s="23"/>
    </row>
    <row r="21" customFormat="false" ht="28.5" hidden="false" customHeight="true" outlineLevel="0" collapsed="false">
      <c r="A21" s="24" t="s">
        <v>10</v>
      </c>
      <c r="B21" s="20" t="s">
        <v>11</v>
      </c>
      <c r="C21" s="20"/>
      <c r="D21" s="20"/>
      <c r="E21" s="20"/>
      <c r="F21" s="20"/>
      <c r="G21" s="24" t="s">
        <v>12</v>
      </c>
      <c r="H21" s="20" t="n">
        <v>150</v>
      </c>
      <c r="I21" s="22" t="s">
        <v>9</v>
      </c>
      <c r="J21" s="23"/>
    </row>
    <row r="22" customFormat="false" ht="28.5" hidden="false" customHeight="true" outlineLevel="0" collapsed="false">
      <c r="A22" s="24" t="s">
        <v>13</v>
      </c>
      <c r="B22" s="20" t="s">
        <v>14</v>
      </c>
      <c r="C22" s="20"/>
      <c r="D22" s="20"/>
      <c r="E22" s="20"/>
      <c r="F22" s="20"/>
      <c r="G22" s="24" t="s">
        <v>15</v>
      </c>
      <c r="H22" s="24"/>
      <c r="I22" s="22"/>
      <c r="J22" s="23"/>
    </row>
    <row r="23" customFormat="false" ht="28.5" hidden="false" customHeight="true" outlineLevel="0" collapsed="false">
      <c r="A23" s="24" t="s">
        <v>16</v>
      </c>
      <c r="B23" s="20" t="s">
        <v>17</v>
      </c>
      <c r="C23" s="20"/>
      <c r="D23" s="20"/>
      <c r="E23" s="20"/>
      <c r="F23" s="20"/>
      <c r="G23" s="24" t="s">
        <v>18</v>
      </c>
      <c r="H23" s="20" t="s">
        <v>19</v>
      </c>
      <c r="I23" s="22" t="s">
        <v>9</v>
      </c>
      <c r="J23" s="25"/>
    </row>
    <row r="24" customFormat="false" ht="28.5" hidden="false" customHeight="true" outlineLevel="0" collapsed="false">
      <c r="A24" s="24" t="s">
        <v>20</v>
      </c>
      <c r="B24" s="20"/>
      <c r="C24" s="20"/>
      <c r="D24" s="20"/>
      <c r="E24" s="20"/>
      <c r="F24" s="20"/>
      <c r="G24" s="20"/>
      <c r="H24" s="20"/>
      <c r="I24" s="22"/>
      <c r="J24" s="25"/>
    </row>
    <row r="25" customFormat="false" ht="28.5" hidden="false" customHeight="true" outlineLevel="0" collapsed="false">
      <c r="A25" s="24" t="s">
        <v>21</v>
      </c>
      <c r="B25" s="20"/>
      <c r="C25" s="20"/>
      <c r="D25" s="20"/>
      <c r="E25" s="20"/>
      <c r="F25" s="20"/>
      <c r="G25" s="20"/>
      <c r="H25" s="20"/>
      <c r="I25" s="22" t="s">
        <v>9</v>
      </c>
      <c r="J25" s="26"/>
    </row>
    <row r="26" customFormat="false" ht="28.5" hidden="false" customHeight="true" outlineLevel="0" collapsed="false">
      <c r="A26" s="24" t="s">
        <v>22</v>
      </c>
      <c r="B26" s="20"/>
      <c r="C26" s="20"/>
      <c r="D26" s="20"/>
      <c r="E26" s="20"/>
      <c r="F26" s="20"/>
      <c r="G26" s="20"/>
      <c r="H26" s="20"/>
      <c r="I26" s="22"/>
      <c r="J26" s="26"/>
    </row>
    <row r="27" customFormat="false" ht="28.5" hidden="false" customHeight="true" outlineLevel="0" collapsed="false">
      <c r="A27" s="24" t="s">
        <v>23</v>
      </c>
      <c r="B27" s="20" t="n">
        <v>43</v>
      </c>
      <c r="C27" s="20"/>
      <c r="D27" s="20"/>
      <c r="E27" s="20"/>
      <c r="F27" s="20"/>
      <c r="G27" s="20"/>
      <c r="H27" s="20"/>
      <c r="I27" s="22" t="s">
        <v>9</v>
      </c>
      <c r="J27" s="26"/>
    </row>
    <row r="28" customFormat="false" ht="28.5" hidden="false" customHeight="true" outlineLevel="0" collapsed="false">
      <c r="A28" s="24" t="s">
        <v>24</v>
      </c>
      <c r="B28" s="20" t="s">
        <v>25</v>
      </c>
      <c r="C28" s="20"/>
      <c r="D28" s="20"/>
      <c r="E28" s="20"/>
      <c r="F28" s="20"/>
      <c r="G28" s="20"/>
      <c r="H28" s="20"/>
      <c r="I28" s="22"/>
      <c r="J28" s="26"/>
    </row>
    <row r="29" customFormat="false" ht="28.5" hidden="false" customHeight="true" outlineLevel="0" collapsed="false">
      <c r="A29" s="24" t="s">
        <v>26</v>
      </c>
      <c r="B29" s="20" t="s">
        <v>27</v>
      </c>
      <c r="C29" s="20"/>
      <c r="D29" s="20"/>
      <c r="E29" s="20"/>
      <c r="F29" s="20"/>
      <c r="G29" s="20"/>
      <c r="H29" s="21" t="s">
        <v>28</v>
      </c>
      <c r="I29" s="21"/>
      <c r="J29" s="26" t="s">
        <v>29</v>
      </c>
    </row>
    <row r="30" customFormat="false" ht="28.5" hidden="false" customHeight="true" outlineLevel="0" collapsed="false">
      <c r="A30" s="24" t="s">
        <v>30</v>
      </c>
      <c r="B30" s="20" t="s">
        <v>31</v>
      </c>
      <c r="C30" s="20"/>
      <c r="D30" s="20"/>
      <c r="E30" s="20"/>
      <c r="F30" s="20"/>
      <c r="G30" s="20"/>
      <c r="H30" s="21" t="s">
        <v>32</v>
      </c>
      <c r="I30" s="21"/>
      <c r="J30" s="27"/>
    </row>
    <row r="31" customFormat="false" ht="18.75" hidden="false" customHeight="true" outlineLevel="0" collapsed="false">
      <c r="A31" s="28"/>
      <c r="B31" s="28"/>
      <c r="C31" s="28"/>
      <c r="D31" s="28"/>
      <c r="E31" s="28"/>
      <c r="F31" s="28"/>
      <c r="G31" s="28"/>
      <c r="H31" s="11"/>
      <c r="I31" s="3"/>
      <c r="J31" s="8"/>
    </row>
    <row r="32" customFormat="false" ht="18.75" hidden="false" customHeight="true" outlineLevel="0" collapsed="false"/>
    <row r="33" customFormat="false" ht="24" hidden="false" customHeight="true" outlineLevel="0" collapsed="false">
      <c r="A33" s="29" t="s">
        <v>33</v>
      </c>
      <c r="B33" s="29"/>
      <c r="C33" s="29"/>
      <c r="D33" s="29"/>
      <c r="E33" s="29"/>
      <c r="F33" s="29"/>
      <c r="G33" s="29"/>
      <c r="H33" s="29"/>
      <c r="I33" s="29"/>
      <c r="J33" s="29"/>
    </row>
    <row r="34" customFormat="false" ht="18" hidden="false" customHeight="true" outlineLevel="0" collapsed="false">
      <c r="A34" s="29" t="s">
        <v>34</v>
      </c>
      <c r="B34" s="29"/>
      <c r="C34" s="29"/>
      <c r="D34" s="29"/>
      <c r="E34" s="29"/>
      <c r="F34" s="29"/>
      <c r="G34" s="29"/>
      <c r="H34" s="29"/>
      <c r="I34" s="29"/>
      <c r="J34" s="29"/>
    </row>
    <row r="35" customFormat="false" ht="18" hidden="false" customHeight="true" outlineLevel="0" collapsed="false">
      <c r="A35" s="29" t="s">
        <v>35</v>
      </c>
      <c r="B35" s="29"/>
      <c r="C35" s="29"/>
      <c r="D35" s="29"/>
      <c r="E35" s="29"/>
      <c r="F35" s="29"/>
      <c r="G35" s="29"/>
      <c r="H35" s="29"/>
      <c r="I35" s="29"/>
      <c r="J35" s="29"/>
    </row>
    <row r="36" customFormat="false" ht="13.5" hidden="false" customHeight="true" outlineLevel="0" collapsed="false">
      <c r="B36" s="30"/>
      <c r="C36" s="31"/>
      <c r="D36" s="30"/>
      <c r="E36" s="30"/>
      <c r="F36" s="30"/>
      <c r="G36" s="30"/>
      <c r="H36" s="30"/>
      <c r="I36" s="30"/>
      <c r="J36" s="30"/>
    </row>
    <row r="37" customFormat="false" ht="31.5" hidden="false" customHeight="true" outlineLevel="0" collapsed="false">
      <c r="A37" s="32" t="s">
        <v>36</v>
      </c>
      <c r="B37" s="22" t="s">
        <v>37</v>
      </c>
      <c r="C37" s="22" t="s">
        <v>38</v>
      </c>
      <c r="D37" s="22" t="s">
        <v>39</v>
      </c>
      <c r="E37" s="33" t="s">
        <v>40</v>
      </c>
      <c r="F37" s="22" t="s">
        <v>41</v>
      </c>
      <c r="G37" s="22" t="s">
        <v>42</v>
      </c>
      <c r="H37" s="22"/>
      <c r="I37" s="22"/>
      <c r="J37" s="22"/>
    </row>
    <row r="38" customFormat="false" ht="54.75" hidden="false" customHeight="true" outlineLevel="0" collapsed="false">
      <c r="A38" s="32"/>
      <c r="B38" s="22"/>
      <c r="C38" s="22"/>
      <c r="D38" s="22"/>
      <c r="E38" s="33"/>
      <c r="F38" s="22"/>
      <c r="G38" s="22" t="s">
        <v>43</v>
      </c>
      <c r="H38" s="22" t="s">
        <v>44</v>
      </c>
      <c r="I38" s="22" t="s">
        <v>45</v>
      </c>
      <c r="J38" s="22" t="s">
        <v>46</v>
      </c>
    </row>
    <row r="39" customFormat="false" ht="19.5" hidden="false" customHeight="true" outlineLevel="0" collapsed="false">
      <c r="A39" s="32" t="n">
        <v>1</v>
      </c>
      <c r="B39" s="22" t="n">
        <v>2</v>
      </c>
      <c r="C39" s="22" t="n">
        <v>3</v>
      </c>
      <c r="D39" s="22" t="n">
        <v>4</v>
      </c>
      <c r="E39" s="22" t="n">
        <v>5</v>
      </c>
      <c r="F39" s="22" t="n">
        <v>6</v>
      </c>
      <c r="G39" s="22" t="n">
        <v>7</v>
      </c>
      <c r="H39" s="22" t="n">
        <v>8</v>
      </c>
      <c r="I39" s="22" t="n">
        <v>9</v>
      </c>
      <c r="J39" s="22" t="n">
        <v>10</v>
      </c>
    </row>
    <row r="40" customFormat="false" ht="24.75" hidden="false" customHeight="true" outlineLevel="0" collapsed="false">
      <c r="A40" s="34" t="s">
        <v>47</v>
      </c>
      <c r="B40" s="34"/>
      <c r="C40" s="34"/>
      <c r="D40" s="34"/>
      <c r="E40" s="34"/>
      <c r="F40" s="34"/>
      <c r="G40" s="34"/>
      <c r="H40" s="34"/>
      <c r="I40" s="34"/>
      <c r="J40" s="34"/>
    </row>
    <row r="41" customFormat="false" ht="18.75" hidden="false" customHeight="true" outlineLevel="0" collapsed="false">
      <c r="A41" s="35" t="s">
        <v>48</v>
      </c>
      <c r="B41" s="36" t="n">
        <v>1000</v>
      </c>
      <c r="C41" s="37" t="n">
        <f aca="false">'I. Інф. до фін.плану'!C23</f>
        <v>0</v>
      </c>
      <c r="D41" s="37" t="n">
        <f aca="false">'I. Інф. до фін.плану'!D23</f>
        <v>0</v>
      </c>
      <c r="E41" s="37" t="n">
        <f aca="false">'I. Інф. до фін.плану'!E23</f>
        <v>0</v>
      </c>
      <c r="F41" s="37" t="n">
        <f aca="false">'I. Інф. до фін.плану'!F23</f>
        <v>0</v>
      </c>
      <c r="G41" s="38"/>
      <c r="H41" s="38"/>
      <c r="I41" s="38"/>
      <c r="J41" s="38"/>
    </row>
    <row r="42" customFormat="false" ht="18.75" hidden="false" customHeight="true" outlineLevel="0" collapsed="false">
      <c r="A42" s="35" t="s">
        <v>49</v>
      </c>
      <c r="B42" s="32" t="n">
        <v>1010</v>
      </c>
      <c r="C42" s="37" t="n">
        <f aca="false">'I. Інф. до фін.плану'!C24</f>
        <v>0</v>
      </c>
      <c r="D42" s="37" t="n">
        <f aca="false">'I. Інф. до фін.плану'!D24</f>
        <v>0</v>
      </c>
      <c r="E42" s="37" t="n">
        <f aca="false">'I. Інф. до фін.плану'!E24</f>
        <v>0</v>
      </c>
      <c r="F42" s="37" t="n">
        <f aca="false">'I. Інф. до фін.плану'!F24</f>
        <v>0</v>
      </c>
      <c r="G42" s="39"/>
      <c r="H42" s="39"/>
      <c r="I42" s="39"/>
      <c r="J42" s="39"/>
    </row>
    <row r="43" customFormat="false" ht="18.75" hidden="false" customHeight="true" outlineLevel="0" collapsed="false">
      <c r="A43" s="40" t="s">
        <v>50</v>
      </c>
      <c r="B43" s="41" t="n">
        <v>1020</v>
      </c>
      <c r="C43" s="37" t="n">
        <f aca="false">SUM(C41,C42)</f>
        <v>0</v>
      </c>
      <c r="D43" s="37" t="n">
        <f aca="false">SUM(D41,D42)</f>
        <v>0</v>
      </c>
      <c r="E43" s="37" t="n">
        <f aca="false">SUM(E41,E42)</f>
        <v>0</v>
      </c>
      <c r="F43" s="37" t="n">
        <f aca="false">SUM(F41,F42)</f>
        <v>0</v>
      </c>
      <c r="G43" s="37" t="n">
        <f aca="false">SUM(G41,G42)</f>
        <v>0</v>
      </c>
      <c r="H43" s="37" t="n">
        <f aca="false">SUM(H41,H42)</f>
        <v>0</v>
      </c>
      <c r="I43" s="37" t="n">
        <f aca="false">SUM(I41,I42)</f>
        <v>0</v>
      </c>
      <c r="J43" s="37" t="n">
        <f aca="false">SUM(J41,J42)</f>
        <v>0</v>
      </c>
    </row>
    <row r="44" customFormat="false" ht="18.75" hidden="false" customHeight="true" outlineLevel="0" collapsed="false">
      <c r="A44" s="42" t="s">
        <v>51</v>
      </c>
      <c r="B44" s="41" t="n">
        <v>1300</v>
      </c>
      <c r="C44" s="37" t="n">
        <f aca="false">'I. Інф. до фін.плану'!C119</f>
        <v>-466</v>
      </c>
      <c r="D44" s="37" t="n">
        <f aca="false">'I. Інф. до фін.плану'!D119</f>
        <v>-1336</v>
      </c>
      <c r="E44" s="37" t="n">
        <f aca="false">'I. Інф. до фін.плану'!E119</f>
        <v>-1336</v>
      </c>
      <c r="F44" s="37" t="n">
        <f aca="false">'I. Інф. до фін.плану'!F119</f>
        <v>-5848</v>
      </c>
      <c r="G44" s="43" t="s">
        <v>52</v>
      </c>
      <c r="H44" s="43" t="s">
        <v>52</v>
      </c>
      <c r="I44" s="43" t="s">
        <v>52</v>
      </c>
      <c r="J44" s="43" t="s">
        <v>52</v>
      </c>
    </row>
    <row r="45" customFormat="false" ht="18.75" hidden="false" customHeight="true" outlineLevel="0" collapsed="false">
      <c r="A45" s="44" t="s">
        <v>53</v>
      </c>
      <c r="B45" s="45" t="n">
        <v>1200</v>
      </c>
      <c r="C45" s="37" t="n">
        <f aca="false">'I. Інф. до фін.плану'!C113</f>
        <v>72</v>
      </c>
      <c r="D45" s="37" t="n">
        <f aca="false">'I. Інф. до фін.плану'!D113</f>
        <v>81</v>
      </c>
      <c r="E45" s="37" t="n">
        <f aca="false">'I. Інф. до фін.плану'!E113</f>
        <v>81</v>
      </c>
      <c r="F45" s="37" t="n">
        <f aca="false">'I. Інф. до фін.плану'!F113</f>
        <v>96</v>
      </c>
      <c r="G45" s="46" t="n">
        <v>24</v>
      </c>
      <c r="H45" s="46" t="n">
        <v>30</v>
      </c>
      <c r="I45" s="46" t="n">
        <v>36</v>
      </c>
      <c r="J45" s="46" t="n">
        <v>38</v>
      </c>
    </row>
    <row r="46" customFormat="false" ht="24" hidden="false" customHeight="true" outlineLevel="0" collapsed="false">
      <c r="A46" s="47" t="s">
        <v>54</v>
      </c>
      <c r="B46" s="47"/>
      <c r="C46" s="47"/>
      <c r="D46" s="47"/>
      <c r="E46" s="47"/>
      <c r="F46" s="47"/>
      <c r="G46" s="47"/>
      <c r="H46" s="47"/>
      <c r="I46" s="47"/>
      <c r="J46" s="47"/>
    </row>
    <row r="47" customFormat="false" ht="18.75" hidden="false" customHeight="true" outlineLevel="0" collapsed="false">
      <c r="A47" s="48" t="s">
        <v>55</v>
      </c>
      <c r="B47" s="32" t="n">
        <v>2111</v>
      </c>
      <c r="C47" s="37" t="n">
        <f aca="false">'ІІ. Розп. ч.п. та розр. з бюд.'!F25</f>
        <v>0</v>
      </c>
      <c r="D47" s="37" t="n">
        <f aca="false">'ІІ. Розп. ч.п. та розр. з бюд.'!G25</f>
        <v>0</v>
      </c>
      <c r="E47" s="37" t="n">
        <f aca="false">'ІІ. Розп. ч.п. та розр. з бюд.'!H25</f>
        <v>0</v>
      </c>
      <c r="F47" s="37" t="n">
        <f aca="false">'ІІ. Розп. ч.п. та розр. з бюд.'!I25</f>
        <v>0</v>
      </c>
      <c r="G47" s="39" t="s">
        <v>52</v>
      </c>
      <c r="H47" s="39" t="s">
        <v>52</v>
      </c>
      <c r="I47" s="39" t="s">
        <v>52</v>
      </c>
      <c r="J47" s="39" t="s">
        <v>52</v>
      </c>
    </row>
    <row r="48" customFormat="false" ht="37.5" hidden="false" customHeight="true" outlineLevel="0" collapsed="false">
      <c r="A48" s="48" t="s">
        <v>56</v>
      </c>
      <c r="B48" s="32" t="n">
        <v>2112</v>
      </c>
      <c r="C48" s="37" t="n">
        <f aca="false">'ІІ. Розп. ч.п. та розр. з бюд.'!F26</f>
        <v>0</v>
      </c>
      <c r="D48" s="37" t="n">
        <f aca="false">'ІІ. Розп. ч.п. та розр. з бюд.'!G26</f>
        <v>0</v>
      </c>
      <c r="E48" s="37" t="n">
        <f aca="false">'ІІ. Розп. ч.п. та розр. з бюд.'!H26</f>
        <v>0</v>
      </c>
      <c r="F48" s="37" t="n">
        <f aca="false">'ІІ. Розп. ч.п. та розр. з бюд.'!I26</f>
        <v>0</v>
      </c>
      <c r="G48" s="39" t="s">
        <v>52</v>
      </c>
      <c r="H48" s="39" t="s">
        <v>52</v>
      </c>
      <c r="I48" s="39" t="s">
        <v>52</v>
      </c>
      <c r="J48" s="39" t="s">
        <v>52</v>
      </c>
    </row>
    <row r="49" customFormat="false" ht="37.5" hidden="false" customHeight="true" outlineLevel="0" collapsed="false">
      <c r="A49" s="49" t="s">
        <v>57</v>
      </c>
      <c r="B49" s="50" t="n">
        <v>2113</v>
      </c>
      <c r="C49" s="51" t="str">
        <f aca="false">'ІІ. Розп. ч.п. та розр. з бюд.'!F27</f>
        <v>(    )</v>
      </c>
      <c r="D49" s="51" t="str">
        <f aca="false">'ІІ. Розп. ч.п. та розр. з бюд.'!G27</f>
        <v>(    )</v>
      </c>
      <c r="E49" s="51" t="str">
        <f aca="false">'ІІ. Розп. ч.п. та розр. з бюд.'!H27</f>
        <v>(    )</v>
      </c>
      <c r="F49" s="51" t="n">
        <f aca="false">'ІІ. Розп. ч.п. та розр. з бюд.'!I27</f>
        <v>0</v>
      </c>
      <c r="G49" s="39" t="s">
        <v>52</v>
      </c>
      <c r="H49" s="39" t="s">
        <v>52</v>
      </c>
      <c r="I49" s="39" t="s">
        <v>52</v>
      </c>
      <c r="J49" s="39" t="s">
        <v>52</v>
      </c>
    </row>
    <row r="50" customFormat="false" ht="37.5" hidden="false" customHeight="true" outlineLevel="0" collapsed="false">
      <c r="A50" s="49" t="s">
        <v>58</v>
      </c>
      <c r="B50" s="50" t="n">
        <v>2131</v>
      </c>
      <c r="C50" s="37" t="n">
        <f aca="false">'ІІ. Розп. ч.п. та розр. з бюд.'!F39</f>
        <v>0</v>
      </c>
      <c r="D50" s="37" t="n">
        <f aca="false">'ІІ. Розп. ч.п. та розр. з бюд.'!G39</f>
        <v>0</v>
      </c>
      <c r="E50" s="37" t="n">
        <f aca="false">'ІІ. Розп. ч.п. та розр. з бюд.'!H39</f>
        <v>0</v>
      </c>
      <c r="F50" s="37" t="n">
        <f aca="false">'ІІ. Розп. ч.п. та розр. з бюд.'!I39</f>
        <v>0</v>
      </c>
      <c r="G50" s="39" t="s">
        <v>52</v>
      </c>
      <c r="H50" s="39" t="s">
        <v>52</v>
      </c>
      <c r="I50" s="39" t="s">
        <v>52</v>
      </c>
      <c r="J50" s="39" t="s">
        <v>52</v>
      </c>
    </row>
    <row r="51" customFormat="false" ht="63" hidden="false" customHeight="true" outlineLevel="0" collapsed="false">
      <c r="A51" s="49" t="s">
        <v>59</v>
      </c>
      <c r="B51" s="50" t="n">
        <v>2132</v>
      </c>
      <c r="C51" s="37" t="n">
        <f aca="false">'ІІ. Розп. ч.п. та розр. з бюд.'!F40</f>
        <v>0</v>
      </c>
      <c r="D51" s="37" t="n">
        <f aca="false">'ІІ. Розп. ч.п. та розр. з бюд.'!G40</f>
        <v>0</v>
      </c>
      <c r="E51" s="37" t="n">
        <f aca="false">'ІІ. Розп. ч.п. та розр. з бюд.'!H40</f>
        <v>0</v>
      </c>
      <c r="F51" s="37" t="n">
        <f aca="false">'ІІ. Розп. ч.п. та розр. з бюд.'!I40</f>
        <v>0</v>
      </c>
      <c r="G51" s="39" t="s">
        <v>52</v>
      </c>
      <c r="H51" s="39" t="s">
        <v>52</v>
      </c>
      <c r="I51" s="39" t="s">
        <v>52</v>
      </c>
      <c r="J51" s="39" t="s">
        <v>52</v>
      </c>
    </row>
    <row r="52" customFormat="false" ht="24.75" hidden="false" customHeight="true" outlineLevel="0" collapsed="false">
      <c r="A52" s="52" t="s">
        <v>60</v>
      </c>
      <c r="B52" s="53" t="n">
        <v>2200</v>
      </c>
      <c r="C52" s="37" t="n">
        <f aca="false">'ІІ. Розп. ч.п. та розр. з бюд.'!F47</f>
        <v>-2878</v>
      </c>
      <c r="D52" s="37" t="n">
        <f aca="false">'ІІ. Розп. ч.п. та розр. з бюд.'!G47</f>
        <v>-3768</v>
      </c>
      <c r="E52" s="37" t="n">
        <f aca="false">'ІІ. Розп. ч.п. та розр. з бюд.'!H47</f>
        <v>-3768</v>
      </c>
      <c r="F52" s="37" t="n">
        <f aca="false">'ІІ. Розп. ч.п. та розр. з бюд.'!I47</f>
        <v>-6717.64</v>
      </c>
      <c r="G52" s="38" t="n">
        <v>7544</v>
      </c>
      <c r="H52" s="38" t="n">
        <v>8450</v>
      </c>
      <c r="I52" s="38" t="n">
        <v>9464</v>
      </c>
      <c r="J52" s="38" t="n">
        <v>10599</v>
      </c>
    </row>
    <row r="53" customFormat="false" ht="24.75" hidden="false" customHeight="true" outlineLevel="0" collapsed="false">
      <c r="A53" s="54" t="s">
        <v>61</v>
      </c>
      <c r="B53" s="54"/>
      <c r="C53" s="54"/>
      <c r="D53" s="54"/>
      <c r="E53" s="54"/>
      <c r="F53" s="54"/>
      <c r="G53" s="54"/>
      <c r="H53" s="54"/>
      <c r="I53" s="54"/>
      <c r="J53" s="54"/>
    </row>
    <row r="54" s="57" customFormat="true" ht="19.5" hidden="false" customHeight="true" outlineLevel="0" collapsed="false">
      <c r="A54" s="55" t="s">
        <v>62</v>
      </c>
      <c r="B54" s="41" t="n">
        <v>4000</v>
      </c>
      <c r="C54" s="37" t="n">
        <f aca="false">'ІV кап. інвеат. V кред. '!F7</f>
        <v>313</v>
      </c>
      <c r="D54" s="37" t="n">
        <f aca="false">'ІV кап. інвеат. V кред. '!G7</f>
        <v>15920</v>
      </c>
      <c r="E54" s="37" t="n">
        <f aca="false">'ІV кап. інвеат. V кред. '!H7</f>
        <v>15920</v>
      </c>
      <c r="F54" s="37" t="n">
        <f aca="false">'ІV кап. інвеат. V кред. '!I7</f>
        <v>5865</v>
      </c>
      <c r="G54" s="56" t="n">
        <v>500</v>
      </c>
      <c r="H54" s="56" t="n">
        <v>500</v>
      </c>
      <c r="I54" s="56" t="n">
        <v>500</v>
      </c>
      <c r="J54" s="56" t="n">
        <v>500</v>
      </c>
    </row>
    <row r="55" customFormat="false" ht="24.75" hidden="false" customHeight="true" outlineLevel="0" collapsed="false">
      <c r="A55" s="58" t="s">
        <v>63</v>
      </c>
      <c r="B55" s="58"/>
      <c r="C55" s="58"/>
      <c r="D55" s="58"/>
      <c r="E55" s="58"/>
      <c r="F55" s="58"/>
      <c r="G55" s="58"/>
      <c r="H55" s="58"/>
      <c r="I55" s="58"/>
      <c r="J55" s="58"/>
    </row>
    <row r="56" customFormat="false" ht="19.5" hidden="false" customHeight="true" outlineLevel="0" collapsed="false">
      <c r="A56" s="59" t="s">
        <v>64</v>
      </c>
      <c r="B56" s="60"/>
      <c r="C56" s="61"/>
      <c r="D56" s="61"/>
      <c r="E56" s="61"/>
      <c r="F56" s="61"/>
      <c r="G56" s="61"/>
      <c r="H56" s="61"/>
      <c r="I56" s="61"/>
      <c r="J56" s="62"/>
    </row>
    <row r="57" customFormat="false" ht="56.25" hidden="false" customHeight="true" outlineLevel="0" collapsed="false">
      <c r="A57" s="63" t="s">
        <v>65</v>
      </c>
      <c r="B57" s="64" t="n">
        <v>5010</v>
      </c>
      <c r="C57" s="65" t="e">
        <f aca="false">C45/C41</f>
        <v>#DIV/0!</v>
      </c>
      <c r="D57" s="65" t="e">
        <f aca="false">D45/D41</f>
        <v>#DIV/0!</v>
      </c>
      <c r="E57" s="65" t="e">
        <f aca="false">E45/E41</f>
        <v>#DIV/0!</v>
      </c>
      <c r="F57" s="65" t="e">
        <f aca="false">F45/F41</f>
        <v>#DIV/0!</v>
      </c>
      <c r="G57" s="65" t="e">
        <f aca="false">G45/G41</f>
        <v>#DIV/0!</v>
      </c>
      <c r="H57" s="65" t="e">
        <f aca="false">H45/H41</f>
        <v>#DIV/0!</v>
      </c>
      <c r="I57" s="65" t="e">
        <f aca="false">I45/I41</f>
        <v>#DIV/0!</v>
      </c>
      <c r="J57" s="65" t="e">
        <f aca="false">J45/J41</f>
        <v>#DIV/0!</v>
      </c>
    </row>
    <row r="58" customFormat="false" ht="79.85" hidden="false" customHeight="false" outlineLevel="0" collapsed="false">
      <c r="A58" s="63" t="s">
        <v>66</v>
      </c>
      <c r="B58" s="64" t="n">
        <v>5011</v>
      </c>
      <c r="C58" s="65" t="n">
        <f aca="false">'I. Інф. до фін.плану'!C95/ABS('I. Інф. до фін.плану'!C24+'I. Інф. до фін.плану'!C35+'I. Інф. до фін.плану'!C71+'I. Інф. до фін.плану'!C85)</f>
        <v>-0.0205812390112731</v>
      </c>
      <c r="D58" s="65" t="n">
        <f aca="false">'I. Інф. до фін.плану'!D95/ABS('I. Інф. до фін.плану'!D24+'I. Інф. до фін.плану'!D35+'I. Інф. до фін.плану'!D71+'I. Інф. до фін.плану'!D85)</f>
        <v>-0.0426634161206765</v>
      </c>
      <c r="E58" s="65" t="n">
        <f aca="false">'I. Інф. до фін.плану'!E95/ABS('I. Інф. до фін.плану'!E24+'I. Інф. до фін.плану'!E35+'I. Інф. до фін.плану'!E71+'I. Інф. до фін.плану'!E85)</f>
        <v>-0.0429151659130968</v>
      </c>
      <c r="F58" s="65" t="n">
        <f aca="false">'I. Інф. до фін.плану'!F95/ABS('I. Інф. до фін.плану'!F24+'I. Інф. до фін.плану'!F35+'I. Інф. до фін.плану'!F71+'I. Інф. до фін.плану'!F85)</f>
        <v>-0.118251716623494</v>
      </c>
      <c r="G58" s="66" t="n">
        <v>0.141</v>
      </c>
      <c r="H58" s="66" t="n">
        <v>0.169</v>
      </c>
      <c r="I58" s="67" t="s">
        <v>52</v>
      </c>
      <c r="J58" s="67" t="s">
        <v>52</v>
      </c>
    </row>
    <row r="59" customFormat="false" ht="234.75" hidden="false" customHeight="true" outlineLevel="0" collapsed="false">
      <c r="A59" s="63" t="s">
        <v>67</v>
      </c>
      <c r="B59" s="64" t="n">
        <v>5012</v>
      </c>
      <c r="C59" s="66" t="n">
        <f aca="false">((9449+220)-(7857+212))/(7857+212)-((C76-100)/100)</f>
        <v>0.0782897508985004</v>
      </c>
      <c r="D59" s="65" t="n">
        <f aca="false">((('I. Інф. до фін.плану'!D24+'I. Інф. до фін.плану'!D35+'I. Інф. до фін.плану'!D71+'I. Інф. до фін.плану'!D85)-('I. Інф. до фін.плану'!C24+'I. Інф. до фін.плану'!C35+'I. Інф. до фін.плану'!C71+'I. Інф. до фін.плану'!C85))/('I. Інф. до фін.плану'!C24+'I. Інф. до фін.плану'!C35+'I. Інф. до фін.плану'!C71+'I. Інф. до фін.плану'!C85))-((D76-100)/100)</f>
        <v>0.262534388251112</v>
      </c>
      <c r="E59" s="65" t="n">
        <f aca="false">((('I. Інф. до фін.плану'!E24+'I. Інф. до фін.плану'!E35+'I. Інф. до фін.плану'!E71+'I. Інф. до фін.плану'!E85)-('I. Інф. до фін.плану'!C24+'I. Інф. до фін.плану'!C35+'I. Інф. до фін.плану'!C71+'I. Інф. до фін.плану'!C85))/('I. Інф. до фін.плану'!C24+'I. Інф. до фін.плану'!C35+'I. Інф. до фін.плану'!C71+'I. Інф. до фін.плану'!C85))-((E76-100)/100)</f>
        <v>0.2405707932568</v>
      </c>
      <c r="F59" s="65" t="n">
        <f aca="false">((('I. Інф. до фін.плану'!F24+'I. Інф. до фін.плану'!F35+'I. Інф. до фін.плану'!F71+'I. Інф. до фін.плану'!F85)-('I. Інф. до фін.плану'!D24+'I. Інф. до фін.плану'!D35+'I. Інф. до фін.плану'!D71+'I. Інф. до фін.плану'!D85))/('I. Інф. до фін.плану'!D24+'I. Інф. до фін.плану'!D35+'I. Інф. до фін.плану'!D71+'I. Інф. до фін.плану'!D85))-((F76-100)/100)</f>
        <v>0.75388739905531</v>
      </c>
      <c r="G59" s="66" t="n">
        <v>0.879</v>
      </c>
      <c r="H59" s="66" t="n">
        <v>1.054</v>
      </c>
      <c r="I59" s="67" t="s">
        <v>52</v>
      </c>
      <c r="J59" s="67" t="s">
        <v>52</v>
      </c>
    </row>
    <row r="60" customFormat="false" ht="48.5" hidden="false" customHeight="false" outlineLevel="0" collapsed="false">
      <c r="A60" s="68" t="s">
        <v>68</v>
      </c>
      <c r="B60" s="64" t="n">
        <v>5013</v>
      </c>
      <c r="C60" s="65" t="e">
        <f aca="false">C44/C41</f>
        <v>#DIV/0!</v>
      </c>
      <c r="D60" s="65" t="e">
        <f aca="false">D44/D41</f>
        <v>#DIV/0!</v>
      </c>
      <c r="E60" s="65" t="e">
        <f aca="false">E44/E41</f>
        <v>#DIV/0!</v>
      </c>
      <c r="F60" s="65" t="e">
        <f aca="false">F44/F41</f>
        <v>#DIV/0!</v>
      </c>
      <c r="G60" s="66"/>
      <c r="H60" s="66"/>
      <c r="I60" s="67" t="s">
        <v>52</v>
      </c>
      <c r="J60" s="67" t="s">
        <v>52</v>
      </c>
    </row>
    <row r="61" customFormat="false" ht="45.75" hidden="false" customHeight="true" outlineLevel="0" collapsed="false">
      <c r="A61" s="68" t="s">
        <v>69</v>
      </c>
      <c r="B61" s="64" t="n">
        <v>5014</v>
      </c>
      <c r="C61" s="65" t="n">
        <f aca="false">IF(AND(C45&lt;0,C98&lt;0),C45/C98*-1,C45/C98)</f>
        <v>0.888888888888889</v>
      </c>
      <c r="D61" s="65" t="n">
        <f aca="false">IF(AND(D45&lt;0,D98&lt;0),D45/D98*-1,D45/D98)</f>
        <v>0.00483813164496476</v>
      </c>
      <c r="E61" s="65" t="n">
        <f aca="false">IF(AND(E45&lt;0,E98&lt;0),E45/E98*-1,E45/E98)</f>
        <v>0.00483813164496476</v>
      </c>
      <c r="F61" s="65" t="n">
        <f aca="false">IF(AND(F45&lt;0,F98&lt;0),F45/F98*-1,F45/F98)</f>
        <v>0.00488922841864018</v>
      </c>
      <c r="G61" s="69" t="n">
        <v>0.009</v>
      </c>
      <c r="H61" s="69" t="n">
        <v>0.01</v>
      </c>
      <c r="I61" s="70" t="s">
        <v>52</v>
      </c>
      <c r="J61" s="70" t="s">
        <v>52</v>
      </c>
    </row>
    <row r="62" customFormat="false" ht="45.75" hidden="false" customHeight="true" outlineLevel="0" collapsed="false">
      <c r="A62" s="63" t="s">
        <v>70</v>
      </c>
      <c r="B62" s="64" t="n">
        <v>5015</v>
      </c>
      <c r="C62" s="65" t="n">
        <f aca="false">(C45/C88)</f>
        <v>0.0991735537190083</v>
      </c>
      <c r="D62" s="65" t="n">
        <f aca="false">(D45/D88)</f>
        <v>0.00464396284829721</v>
      </c>
      <c r="E62" s="65" t="n">
        <f aca="false">(E45/E88)</f>
        <v>0.00467883548983364</v>
      </c>
      <c r="F62" s="65" t="n">
        <f aca="false">(F45/F88)</f>
        <v>0.00472092451438407</v>
      </c>
      <c r="G62" s="69" t="n">
        <v>0.008</v>
      </c>
      <c r="H62" s="69" t="n">
        <v>0.009</v>
      </c>
      <c r="I62" s="70" t="s">
        <v>52</v>
      </c>
      <c r="J62" s="70" t="s">
        <v>52</v>
      </c>
    </row>
    <row r="63" customFormat="false" ht="131.25" hidden="false" customHeight="true" outlineLevel="0" collapsed="false">
      <c r="A63" s="63" t="s">
        <v>71</v>
      </c>
      <c r="B63" s="64" t="n">
        <v>5016</v>
      </c>
      <c r="C63" s="66"/>
      <c r="D63" s="65" t="e">
        <f aca="false">((D41-C41)/C41)-((D76-100)/100)</f>
        <v>#DIV/0!</v>
      </c>
      <c r="E63" s="65" t="e">
        <f aca="false">((E41-C41)/C41)-((E76-100)/100)</f>
        <v>#DIV/0!</v>
      </c>
      <c r="F63" s="65" t="e">
        <f aca="false">((F41-D41)/D41)-((F76-100)/100)</f>
        <v>#DIV/0!</v>
      </c>
      <c r="G63" s="65" t="e">
        <f aca="false">((G41-F41)/F41)-((G76-100)/100)</f>
        <v>#DIV/0!</v>
      </c>
      <c r="H63" s="65" t="e">
        <f aca="false">((H41-G41)/G41)-((H76-100)/100)</f>
        <v>#DIV/0!</v>
      </c>
      <c r="I63" s="69"/>
      <c r="J63" s="69"/>
    </row>
    <row r="64" customFormat="false" ht="18.75" hidden="false" customHeight="false" outlineLevel="0" collapsed="false">
      <c r="A64" s="71" t="s">
        <v>72</v>
      </c>
      <c r="B64" s="64"/>
      <c r="C64" s="66"/>
      <c r="D64" s="66"/>
      <c r="E64" s="66"/>
      <c r="F64" s="66"/>
      <c r="G64" s="69"/>
      <c r="H64" s="69"/>
      <c r="I64" s="69"/>
      <c r="J64" s="69"/>
    </row>
    <row r="65" customFormat="false" ht="64.15" hidden="false" customHeight="false" outlineLevel="0" collapsed="false">
      <c r="A65" s="72" t="s">
        <v>73</v>
      </c>
      <c r="B65" s="73" t="n">
        <v>5020</v>
      </c>
      <c r="C65" s="65" t="n">
        <f aca="false">C98/(C89+C91)</f>
        <v>0.125581395348837</v>
      </c>
      <c r="D65" s="65" t="n">
        <f aca="false">D98/(D89+D91)</f>
        <v>23.9171428571429</v>
      </c>
      <c r="E65" s="65" t="n">
        <f aca="false">E98/(E89+E91)</f>
        <v>29.3719298245614</v>
      </c>
      <c r="F65" s="65" t="n">
        <f aca="false">F98/(F89+F91)</f>
        <v>28.05</v>
      </c>
      <c r="G65" s="66" t="n">
        <v>21.183</v>
      </c>
      <c r="H65" s="66" t="n">
        <v>25.419</v>
      </c>
      <c r="I65" s="67" t="s">
        <v>52</v>
      </c>
      <c r="J65" s="67" t="s">
        <v>52</v>
      </c>
    </row>
    <row r="66" customFormat="false" ht="32.8" hidden="false" customHeight="false" outlineLevel="0" collapsed="false">
      <c r="A66" s="68" t="s">
        <v>74</v>
      </c>
      <c r="B66" s="73" t="n">
        <v>5021</v>
      </c>
      <c r="C66" s="65" t="e">
        <f aca="false">C44/ABS('I. Інф. до фін.плану'!C99)</f>
        <v>#VALUE!</v>
      </c>
      <c r="D66" s="65" t="e">
        <f aca="false">D44/ABS('I. Інф. до фін.плану'!D99)</f>
        <v>#VALUE!</v>
      </c>
      <c r="E66" s="65" t="e">
        <f aca="false">E44/ABS('I. Інф. до фін.плану'!E99)</f>
        <v>#VALUE!</v>
      </c>
      <c r="F66" s="65" t="e">
        <f aca="false">F44/ABS('I. Інф. до фін.плану'!F99)</f>
        <v>#DIV/0!</v>
      </c>
      <c r="G66" s="66"/>
      <c r="H66" s="66"/>
      <c r="I66" s="67" t="s">
        <v>52</v>
      </c>
      <c r="J66" s="67" t="s">
        <v>52</v>
      </c>
    </row>
    <row r="67" customFormat="false" ht="79.85" hidden="false" customHeight="false" outlineLevel="0" collapsed="false">
      <c r="A67" s="68" t="s">
        <v>75</v>
      </c>
      <c r="B67" s="73" t="n">
        <v>5022</v>
      </c>
      <c r="C67" s="65" t="n">
        <f aca="false">((C92+C90)-(C87+C86))/C44</f>
        <v>0.0128755364806867</v>
      </c>
      <c r="D67" s="65" t="n">
        <f aca="false">((D92+D90)-(D87+D86))/D44</f>
        <v>0.000748502994011976</v>
      </c>
      <c r="E67" s="65" t="n">
        <f aca="false">((E92+E90)-(E87+E86))/E44</f>
        <v>0.000748502994011976</v>
      </c>
      <c r="F67" s="65" t="n">
        <f aca="false">((F92+F90)-(F87+F86))/F44</f>
        <v>0.00017099863201141</v>
      </c>
      <c r="G67" s="66"/>
      <c r="H67" s="66"/>
      <c r="I67" s="67" t="s">
        <v>52</v>
      </c>
      <c r="J67" s="67" t="s">
        <v>52</v>
      </c>
    </row>
    <row r="68" customFormat="false" ht="63" hidden="false" customHeight="true" outlineLevel="0" collapsed="false">
      <c r="A68" s="68" t="s">
        <v>76</v>
      </c>
      <c r="B68" s="73" t="n">
        <v>5023</v>
      </c>
      <c r="C68" s="65" t="n">
        <f aca="false">(C92+C90)/C98</f>
        <v>0</v>
      </c>
      <c r="D68" s="65" t="n">
        <f aca="false">(D92+D90)/D98</f>
        <v>0</v>
      </c>
      <c r="E68" s="65" t="n">
        <f aca="false">(E92+E90)/E98</f>
        <v>0</v>
      </c>
      <c r="F68" s="65" t="n">
        <f aca="false">(F92+F90)/F98</f>
        <v>0</v>
      </c>
      <c r="G68" s="66"/>
      <c r="H68" s="66"/>
      <c r="I68" s="67" t="s">
        <v>52</v>
      </c>
      <c r="J68" s="67" t="s">
        <v>52</v>
      </c>
    </row>
    <row r="69" customFormat="false" ht="48.5" hidden="false" customHeight="false" outlineLevel="0" collapsed="false">
      <c r="A69" s="68" t="s">
        <v>77</v>
      </c>
      <c r="B69" s="73" t="n">
        <v>5024</v>
      </c>
      <c r="C69" s="65" t="n">
        <f aca="false">(C89+C91)/C88</f>
        <v>0.888429752066116</v>
      </c>
      <c r="D69" s="65" t="n">
        <f aca="false">(D89+D91)/D88</f>
        <v>0.0401330122692352</v>
      </c>
      <c r="E69" s="65" t="n">
        <f aca="false">(E89+E91)/E88</f>
        <v>0.0329251386321627</v>
      </c>
      <c r="F69" s="65" t="n">
        <f aca="false">(F89+F91)/F88</f>
        <v>0.0344234079173838</v>
      </c>
      <c r="G69" s="69" t="n">
        <v>0.064</v>
      </c>
      <c r="H69" s="69" t="n">
        <v>0.076</v>
      </c>
      <c r="I69" s="70" t="s">
        <v>52</v>
      </c>
      <c r="J69" s="70" t="s">
        <v>52</v>
      </c>
    </row>
    <row r="70" customFormat="false" ht="18.75" hidden="false" customHeight="false" outlineLevel="0" collapsed="false">
      <c r="A70" s="71" t="s">
        <v>78</v>
      </c>
      <c r="B70" s="73"/>
      <c r="C70" s="66"/>
      <c r="D70" s="66"/>
      <c r="E70" s="66"/>
      <c r="F70" s="66"/>
      <c r="G70" s="69"/>
      <c r="H70" s="69"/>
      <c r="I70" s="70"/>
      <c r="J70" s="70"/>
    </row>
    <row r="71" customFormat="false" ht="58.5" hidden="false" customHeight="true" outlineLevel="0" collapsed="false">
      <c r="A71" s="68" t="s">
        <v>79</v>
      </c>
      <c r="B71" s="73" t="n">
        <v>5030</v>
      </c>
      <c r="C71" s="65" t="n">
        <f aca="false">C82/C91</f>
        <v>0.396899224806202</v>
      </c>
      <c r="D71" s="65" t="n">
        <f aca="false">D82/D91</f>
        <v>0.428571428571429</v>
      </c>
      <c r="E71" s="65" t="n">
        <f aca="false">E82/E91</f>
        <v>0.298245614035088</v>
      </c>
      <c r="F71" s="65" t="n">
        <f aca="false">F82/F91</f>
        <v>0.428571428571429</v>
      </c>
      <c r="G71" s="69" t="n">
        <v>0.514</v>
      </c>
      <c r="H71" s="69" t="n">
        <v>0.616</v>
      </c>
      <c r="I71" s="70" t="s">
        <v>52</v>
      </c>
      <c r="J71" s="70" t="s">
        <v>52</v>
      </c>
    </row>
    <row r="72" customFormat="false" ht="48.5" hidden="false" customHeight="false" outlineLevel="0" collapsed="false">
      <c r="A72" s="68" t="s">
        <v>80</v>
      </c>
      <c r="B72" s="73" t="n">
        <v>5031</v>
      </c>
      <c r="C72" s="65" t="n">
        <f aca="false">(C82-C83)/C91</f>
        <v>0.396899224806202</v>
      </c>
      <c r="D72" s="65" t="n">
        <f aca="false">(D82-D83)/D91</f>
        <v>0.428571428571429</v>
      </c>
      <c r="E72" s="65" t="n">
        <f aca="false">(E82-E83)/E91</f>
        <v>0.298245614035088</v>
      </c>
      <c r="F72" s="65" t="n">
        <f aca="false">(F82-F83)/F91</f>
        <v>0.428571428571429</v>
      </c>
      <c r="G72" s="69" t="n">
        <v>0.514</v>
      </c>
      <c r="H72" s="69" t="n">
        <v>0.616</v>
      </c>
      <c r="I72" s="70" t="s">
        <v>52</v>
      </c>
      <c r="J72" s="70" t="s">
        <v>52</v>
      </c>
    </row>
    <row r="73" customFormat="false" ht="48.5" hidden="false" customHeight="false" outlineLevel="0" collapsed="false">
      <c r="A73" s="68" t="s">
        <v>81</v>
      </c>
      <c r="B73" s="73" t="n">
        <v>5032</v>
      </c>
      <c r="C73" s="65" t="n">
        <f aca="false">(C87+C86)/C91</f>
        <v>0.00930232558139535</v>
      </c>
      <c r="D73" s="65" t="n">
        <f aca="false">(D87+D86)/D91</f>
        <v>0.00142857142857143</v>
      </c>
      <c r="E73" s="65" t="n">
        <f aca="false">(E87+E86)/E91</f>
        <v>0.00175438596491228</v>
      </c>
      <c r="F73" s="65" t="n">
        <f aca="false">(F87+F86)/F91</f>
        <v>0.00142857142857533</v>
      </c>
      <c r="G73" s="69"/>
      <c r="H73" s="69"/>
      <c r="I73" s="70" t="s">
        <v>52</v>
      </c>
      <c r="J73" s="70" t="s">
        <v>52</v>
      </c>
    </row>
    <row r="74" customFormat="false" ht="64.15" hidden="false" customHeight="false" outlineLevel="0" collapsed="false">
      <c r="A74" s="68" t="s">
        <v>82</v>
      </c>
      <c r="B74" s="73" t="n">
        <v>5033</v>
      </c>
      <c r="C74" s="65" t="e">
        <f aca="false">C84*365/C41</f>
        <v>#DIV/0!</v>
      </c>
      <c r="D74" s="65" t="e">
        <f aca="false">D84*365/D41</f>
        <v>#DIV/0!</v>
      </c>
      <c r="E74" s="65" t="e">
        <f aca="false">E84*365/E41</f>
        <v>#DIV/0!</v>
      </c>
      <c r="F74" s="65" t="e">
        <f aca="false">F84*365/F41</f>
        <v>#DIV/0!</v>
      </c>
      <c r="G74" s="69"/>
      <c r="H74" s="69"/>
      <c r="I74" s="70" t="s">
        <v>52</v>
      </c>
      <c r="J74" s="70" t="s">
        <v>52</v>
      </c>
    </row>
    <row r="75" customFormat="false" ht="64.15" hidden="false" customHeight="false" outlineLevel="0" collapsed="false">
      <c r="A75" s="68" t="s">
        <v>83</v>
      </c>
      <c r="B75" s="73" t="n">
        <v>5034</v>
      </c>
      <c r="C75" s="65" t="e">
        <f aca="false">C93*365/ABS(C42)</f>
        <v>#DIV/0!</v>
      </c>
      <c r="D75" s="65" t="e">
        <f aca="false">D93*365/ABS(D42)</f>
        <v>#DIV/0!</v>
      </c>
      <c r="E75" s="65" t="e">
        <f aca="false">E93*365/ABS(E42)</f>
        <v>#DIV/0!</v>
      </c>
      <c r="F75" s="65" t="e">
        <f aca="false">F93*365/ABS(F42)</f>
        <v>#DIV/0!</v>
      </c>
      <c r="G75" s="69"/>
      <c r="H75" s="69"/>
      <c r="I75" s="70" t="s">
        <v>52</v>
      </c>
      <c r="J75" s="70" t="s">
        <v>52</v>
      </c>
    </row>
    <row r="76" customFormat="false" ht="32.8" hidden="false" customHeight="false" outlineLevel="0" collapsed="false">
      <c r="A76" s="68" t="s">
        <v>84</v>
      </c>
      <c r="B76" s="73" t="n">
        <v>5040</v>
      </c>
      <c r="C76" s="74" t="n">
        <v>112</v>
      </c>
      <c r="D76" s="74" t="n">
        <v>109.5</v>
      </c>
      <c r="E76" s="74" t="n">
        <v>110.9</v>
      </c>
      <c r="F76" s="74" t="n">
        <v>109.9</v>
      </c>
      <c r="G76" s="74" t="n">
        <v>115</v>
      </c>
      <c r="H76" s="74" t="n">
        <v>116</v>
      </c>
      <c r="I76" s="75" t="s">
        <v>52</v>
      </c>
      <c r="J76" s="76" t="s">
        <v>52</v>
      </c>
    </row>
    <row r="77" customFormat="false" ht="24.75" hidden="false" customHeight="true" outlineLevel="0" collapsed="false">
      <c r="A77" s="77" t="s">
        <v>85</v>
      </c>
      <c r="B77" s="77"/>
      <c r="C77" s="77"/>
      <c r="D77" s="77"/>
      <c r="E77" s="77"/>
      <c r="F77" s="77"/>
      <c r="G77" s="77"/>
      <c r="H77" s="77"/>
      <c r="I77" s="77"/>
      <c r="J77" s="77"/>
    </row>
    <row r="78" customFormat="false" ht="18.75" hidden="false" customHeight="true" outlineLevel="0" collapsed="false">
      <c r="A78" s="68" t="s">
        <v>86</v>
      </c>
      <c r="B78" s="32" t="n">
        <v>6000</v>
      </c>
      <c r="C78" s="39" t="n">
        <v>470</v>
      </c>
      <c r="D78" s="39" t="n">
        <v>17142</v>
      </c>
      <c r="E78" s="39" t="n">
        <v>17142</v>
      </c>
      <c r="F78" s="39" t="n">
        <f aca="false">F79</f>
        <v>20035</v>
      </c>
      <c r="G78" s="78" t="s">
        <v>52</v>
      </c>
      <c r="H78" s="78" t="s">
        <v>52</v>
      </c>
      <c r="I78" s="78" t="s">
        <v>52</v>
      </c>
      <c r="J78" s="78" t="s">
        <v>52</v>
      </c>
    </row>
    <row r="79" customFormat="false" ht="18.75" hidden="false" customHeight="true" outlineLevel="0" collapsed="false">
      <c r="A79" s="68" t="s">
        <v>87</v>
      </c>
      <c r="B79" s="32" t="n">
        <v>6001</v>
      </c>
      <c r="C79" s="37" t="n">
        <f aca="false">C80-C81</f>
        <v>470</v>
      </c>
      <c r="D79" s="37" t="n">
        <f aca="false">D80-D81</f>
        <v>17142</v>
      </c>
      <c r="E79" s="37" t="n">
        <f aca="false">E80-E81</f>
        <v>17142</v>
      </c>
      <c r="F79" s="37" t="n">
        <f aca="false">F80-F81</f>
        <v>20035</v>
      </c>
      <c r="G79" s="78" t="s">
        <v>52</v>
      </c>
      <c r="H79" s="78" t="s">
        <v>52</v>
      </c>
      <c r="I79" s="78" t="s">
        <v>52</v>
      </c>
      <c r="J79" s="78" t="s">
        <v>52</v>
      </c>
    </row>
    <row r="80" customFormat="false" ht="18.75" hidden="false" customHeight="true" outlineLevel="0" collapsed="false">
      <c r="A80" s="68" t="s">
        <v>88</v>
      </c>
      <c r="B80" s="32" t="n">
        <v>6002</v>
      </c>
      <c r="C80" s="39" t="n">
        <v>3626</v>
      </c>
      <c r="D80" s="39" t="n">
        <v>19480</v>
      </c>
      <c r="E80" s="39" t="n">
        <v>19480</v>
      </c>
      <c r="F80" s="39" t="n">
        <f aca="false">E80+'ІV кап. інвеат. V кред. '!I9+'ІV кап. інвеат. V кред. '!I10</f>
        <v>25345</v>
      </c>
      <c r="G80" s="78" t="s">
        <v>52</v>
      </c>
      <c r="H80" s="78" t="s">
        <v>52</v>
      </c>
      <c r="I80" s="78" t="s">
        <v>52</v>
      </c>
      <c r="J80" s="78" t="s">
        <v>52</v>
      </c>
    </row>
    <row r="81" customFormat="false" ht="18.75" hidden="false" customHeight="true" outlineLevel="0" collapsed="false">
      <c r="A81" s="68" t="s">
        <v>89</v>
      </c>
      <c r="B81" s="32" t="n">
        <v>6003</v>
      </c>
      <c r="C81" s="39" t="n">
        <v>3156</v>
      </c>
      <c r="D81" s="39" t="n">
        <v>2338</v>
      </c>
      <c r="E81" s="39" t="n">
        <v>2338</v>
      </c>
      <c r="F81" s="39" t="n">
        <f aca="false">E81-'I. Інф. до фін.плану'!F126</f>
        <v>5310</v>
      </c>
      <c r="G81" s="78" t="s">
        <v>52</v>
      </c>
      <c r="H81" s="78" t="s">
        <v>52</v>
      </c>
      <c r="I81" s="78" t="s">
        <v>52</v>
      </c>
      <c r="J81" s="78" t="s">
        <v>52</v>
      </c>
    </row>
    <row r="82" customFormat="false" ht="18.75" hidden="false" customHeight="true" outlineLevel="0" collapsed="false">
      <c r="A82" s="68" t="s">
        <v>90</v>
      </c>
      <c r="B82" s="32" t="n">
        <v>6010</v>
      </c>
      <c r="C82" s="39" t="n">
        <v>256</v>
      </c>
      <c r="D82" s="39" t="n">
        <v>300</v>
      </c>
      <c r="E82" s="39" t="n">
        <v>170</v>
      </c>
      <c r="F82" s="39" t="n">
        <v>300</v>
      </c>
      <c r="G82" s="78" t="s">
        <v>52</v>
      </c>
      <c r="H82" s="78" t="s">
        <v>52</v>
      </c>
      <c r="I82" s="78" t="s">
        <v>52</v>
      </c>
      <c r="J82" s="78" t="s">
        <v>52</v>
      </c>
    </row>
    <row r="83" customFormat="false" ht="18.75" hidden="false" customHeight="true" outlineLevel="0" collapsed="false">
      <c r="A83" s="68" t="s">
        <v>91</v>
      </c>
      <c r="B83" s="32" t="n">
        <v>6011</v>
      </c>
      <c r="C83" s="39"/>
      <c r="D83" s="39"/>
      <c r="E83" s="39"/>
      <c r="F83" s="39"/>
      <c r="G83" s="78" t="s">
        <v>52</v>
      </c>
      <c r="H83" s="78" t="s">
        <v>52</v>
      </c>
      <c r="I83" s="78" t="s">
        <v>52</v>
      </c>
      <c r="J83" s="78" t="s">
        <v>52</v>
      </c>
    </row>
    <row r="84" customFormat="false" ht="18.75" hidden="false" customHeight="true" outlineLevel="0" collapsed="false">
      <c r="A84" s="68" t="s">
        <v>92</v>
      </c>
      <c r="B84" s="32" t="n">
        <v>6012</v>
      </c>
      <c r="C84" s="39"/>
      <c r="D84" s="39"/>
      <c r="E84" s="39"/>
      <c r="F84" s="39"/>
      <c r="G84" s="78" t="s">
        <v>52</v>
      </c>
      <c r="H84" s="78" t="s">
        <v>52</v>
      </c>
      <c r="I84" s="78" t="s">
        <v>52</v>
      </c>
      <c r="J84" s="78" t="s">
        <v>52</v>
      </c>
    </row>
    <row r="85" customFormat="false" ht="18" hidden="false" customHeight="true" outlineLevel="0" collapsed="false">
      <c r="A85" s="68" t="s">
        <v>93</v>
      </c>
      <c r="B85" s="32" t="n">
        <v>6013</v>
      </c>
      <c r="C85" s="39"/>
      <c r="D85" s="39"/>
      <c r="E85" s="39"/>
      <c r="F85" s="39"/>
      <c r="G85" s="78" t="s">
        <v>52</v>
      </c>
      <c r="H85" s="78" t="s">
        <v>52</v>
      </c>
      <c r="I85" s="78" t="s">
        <v>52</v>
      </c>
      <c r="J85" s="78" t="s">
        <v>52</v>
      </c>
    </row>
    <row r="86" customFormat="false" ht="18" hidden="false" customHeight="true" outlineLevel="0" collapsed="false">
      <c r="A86" s="68" t="s">
        <v>94</v>
      </c>
      <c r="B86" s="32" t="n">
        <v>6014</v>
      </c>
      <c r="C86" s="39"/>
      <c r="D86" s="39"/>
      <c r="E86" s="39"/>
      <c r="F86" s="39"/>
      <c r="G86" s="78" t="s">
        <v>52</v>
      </c>
      <c r="H86" s="78" t="s">
        <v>52</v>
      </c>
      <c r="I86" s="78" t="s">
        <v>52</v>
      </c>
      <c r="J86" s="78" t="s">
        <v>52</v>
      </c>
    </row>
    <row r="87" customFormat="false" ht="18" hidden="false" customHeight="true" outlineLevel="0" collapsed="false">
      <c r="A87" s="68" t="s">
        <v>95</v>
      </c>
      <c r="B87" s="32" t="n">
        <v>6015</v>
      </c>
      <c r="C87" s="39" t="n">
        <f aca="false">'ІІІ рух. гр. кшт.'!C89</f>
        <v>6</v>
      </c>
      <c r="D87" s="39" t="n">
        <f aca="false">'ІІІ рух. гр. кшт.'!D89</f>
        <v>1</v>
      </c>
      <c r="E87" s="39" t="n">
        <f aca="false">'ІІІ рух. гр. кшт.'!E89</f>
        <v>1</v>
      </c>
      <c r="F87" s="39" t="n">
        <f aca="false">'ІІІ рух. гр. кшт.'!F89</f>
        <v>1.00000000000273</v>
      </c>
      <c r="G87" s="78" t="s">
        <v>52</v>
      </c>
      <c r="H87" s="78" t="s">
        <v>52</v>
      </c>
      <c r="I87" s="78" t="s">
        <v>52</v>
      </c>
      <c r="J87" s="78" t="s">
        <v>52</v>
      </c>
    </row>
    <row r="88" s="57" customFormat="true" ht="19.5" hidden="false" customHeight="true" outlineLevel="0" collapsed="false">
      <c r="A88" s="55" t="s">
        <v>96</v>
      </c>
      <c r="B88" s="41" t="n">
        <v>6020</v>
      </c>
      <c r="C88" s="56" t="n">
        <v>726</v>
      </c>
      <c r="D88" s="56" t="n">
        <v>17442</v>
      </c>
      <c r="E88" s="56" t="n">
        <v>17312</v>
      </c>
      <c r="F88" s="56" t="n">
        <f aca="false">F79+F82</f>
        <v>20335</v>
      </c>
      <c r="G88" s="79" t="s">
        <v>52</v>
      </c>
      <c r="H88" s="79" t="s">
        <v>52</v>
      </c>
      <c r="I88" s="79" t="s">
        <v>52</v>
      </c>
      <c r="J88" s="79" t="s">
        <v>52</v>
      </c>
    </row>
    <row r="89" customFormat="false" ht="18" hidden="false" customHeight="true" outlineLevel="0" collapsed="false">
      <c r="A89" s="68" t="s">
        <v>97</v>
      </c>
      <c r="B89" s="32" t="n">
        <v>6030</v>
      </c>
      <c r="C89" s="39"/>
      <c r="D89" s="39"/>
      <c r="E89" s="39"/>
      <c r="F89" s="39"/>
      <c r="G89" s="78" t="s">
        <v>52</v>
      </c>
      <c r="H89" s="78" t="s">
        <v>52</v>
      </c>
      <c r="I89" s="78" t="s">
        <v>52</v>
      </c>
      <c r="J89" s="78" t="s">
        <v>52</v>
      </c>
    </row>
    <row r="90" customFormat="false" ht="18" hidden="false" customHeight="true" outlineLevel="0" collapsed="false">
      <c r="A90" s="68" t="s">
        <v>98</v>
      </c>
      <c r="B90" s="32" t="n">
        <v>6031</v>
      </c>
      <c r="C90" s="39"/>
      <c r="D90" s="39"/>
      <c r="E90" s="39"/>
      <c r="F90" s="39"/>
      <c r="G90" s="78" t="s">
        <v>52</v>
      </c>
      <c r="H90" s="78" t="s">
        <v>52</v>
      </c>
      <c r="I90" s="78" t="s">
        <v>52</v>
      </c>
      <c r="J90" s="78" t="s">
        <v>52</v>
      </c>
    </row>
    <row r="91" customFormat="false" ht="18" hidden="false" customHeight="true" outlineLevel="0" collapsed="false">
      <c r="A91" s="68" t="s">
        <v>99</v>
      </c>
      <c r="B91" s="32" t="n">
        <v>6040</v>
      </c>
      <c r="C91" s="39" t="n">
        <v>645</v>
      </c>
      <c r="D91" s="39" t="n">
        <v>700</v>
      </c>
      <c r="E91" s="39" t="n">
        <v>570</v>
      </c>
      <c r="F91" s="39" t="n">
        <v>700</v>
      </c>
      <c r="G91" s="78" t="s">
        <v>52</v>
      </c>
      <c r="H91" s="78" t="s">
        <v>52</v>
      </c>
      <c r="I91" s="78" t="s">
        <v>52</v>
      </c>
      <c r="J91" s="78" t="s">
        <v>52</v>
      </c>
    </row>
    <row r="92" customFormat="false" ht="18" hidden="false" customHeight="true" outlineLevel="0" collapsed="false">
      <c r="A92" s="68" t="s">
        <v>100</v>
      </c>
      <c r="B92" s="32" t="n">
        <v>6041</v>
      </c>
      <c r="C92" s="39"/>
      <c r="D92" s="39"/>
      <c r="E92" s="39"/>
      <c r="F92" s="39"/>
      <c r="G92" s="78" t="s">
        <v>52</v>
      </c>
      <c r="H92" s="78" t="s">
        <v>52</v>
      </c>
      <c r="I92" s="78" t="s">
        <v>52</v>
      </c>
      <c r="J92" s="78" t="s">
        <v>52</v>
      </c>
    </row>
    <row r="93" customFormat="false" ht="18.75" hidden="false" customHeight="true" outlineLevel="0" collapsed="false">
      <c r="A93" s="68" t="s">
        <v>101</v>
      </c>
      <c r="B93" s="32" t="n">
        <v>6042</v>
      </c>
      <c r="C93" s="39"/>
      <c r="D93" s="39"/>
      <c r="E93" s="39"/>
      <c r="F93" s="39"/>
      <c r="G93" s="78" t="s">
        <v>52</v>
      </c>
      <c r="H93" s="78" t="s">
        <v>52</v>
      </c>
      <c r="I93" s="78" t="s">
        <v>52</v>
      </c>
      <c r="J93" s="78" t="s">
        <v>52</v>
      </c>
    </row>
    <row r="94" customFormat="false" ht="19.5" hidden="false" customHeight="true" outlineLevel="0" collapsed="false">
      <c r="A94" s="68" t="s">
        <v>102</v>
      </c>
      <c r="B94" s="32" t="n">
        <v>6043</v>
      </c>
      <c r="C94" s="39"/>
      <c r="D94" s="39"/>
      <c r="E94" s="39"/>
      <c r="F94" s="39"/>
      <c r="G94" s="78" t="s">
        <v>52</v>
      </c>
      <c r="H94" s="78" t="s">
        <v>52</v>
      </c>
      <c r="I94" s="78" t="s">
        <v>52</v>
      </c>
      <c r="J94" s="78" t="s">
        <v>52</v>
      </c>
    </row>
    <row r="95" s="57" customFormat="true" ht="18.75" hidden="false" customHeight="true" outlineLevel="0" collapsed="false">
      <c r="A95" s="55" t="s">
        <v>103</v>
      </c>
      <c r="B95" s="41" t="n">
        <v>6050</v>
      </c>
      <c r="C95" s="38" t="n">
        <v>645</v>
      </c>
      <c r="D95" s="38" t="n">
        <v>700</v>
      </c>
      <c r="E95" s="38" t="n">
        <v>570</v>
      </c>
      <c r="F95" s="38" t="n">
        <f aca="false">F91</f>
        <v>700</v>
      </c>
      <c r="G95" s="79" t="s">
        <v>52</v>
      </c>
      <c r="H95" s="79" t="s">
        <v>52</v>
      </c>
      <c r="I95" s="79" t="s">
        <v>52</v>
      </c>
      <c r="J95" s="79" t="s">
        <v>52</v>
      </c>
    </row>
    <row r="96" customFormat="false" ht="18.75" hidden="false" customHeight="true" outlineLevel="0" collapsed="false">
      <c r="A96" s="68" t="s">
        <v>104</v>
      </c>
      <c r="B96" s="32" t="n">
        <v>6060</v>
      </c>
      <c r="C96" s="39"/>
      <c r="D96" s="39"/>
      <c r="E96" s="39"/>
      <c r="F96" s="39"/>
      <c r="G96" s="78" t="s">
        <v>52</v>
      </c>
      <c r="H96" s="78" t="s">
        <v>52</v>
      </c>
      <c r="I96" s="78" t="s">
        <v>52</v>
      </c>
      <c r="J96" s="78" t="s">
        <v>52</v>
      </c>
    </row>
    <row r="97" customFormat="false" ht="18.75" hidden="false" customHeight="true" outlineLevel="0" collapsed="false">
      <c r="A97" s="68" t="s">
        <v>105</v>
      </c>
      <c r="B97" s="32" t="n">
        <v>6070</v>
      </c>
      <c r="C97" s="39"/>
      <c r="D97" s="39"/>
      <c r="E97" s="39"/>
      <c r="F97" s="39"/>
      <c r="G97" s="78" t="s">
        <v>52</v>
      </c>
      <c r="H97" s="78" t="s">
        <v>52</v>
      </c>
      <c r="I97" s="78" t="s">
        <v>52</v>
      </c>
      <c r="J97" s="78" t="s">
        <v>52</v>
      </c>
    </row>
    <row r="98" s="57" customFormat="true" ht="18.75" hidden="false" customHeight="true" outlineLevel="0" collapsed="false">
      <c r="A98" s="55" t="s">
        <v>106</v>
      </c>
      <c r="B98" s="41" t="n">
        <v>6080</v>
      </c>
      <c r="C98" s="56" t="n">
        <v>81</v>
      </c>
      <c r="D98" s="56" t="n">
        <v>16742</v>
      </c>
      <c r="E98" s="56" t="n">
        <v>16742</v>
      </c>
      <c r="F98" s="56" t="n">
        <v>19635</v>
      </c>
      <c r="G98" s="79" t="s">
        <v>52</v>
      </c>
      <c r="H98" s="79" t="s">
        <v>52</v>
      </c>
      <c r="I98" s="79" t="s">
        <v>52</v>
      </c>
      <c r="J98" s="79" t="s">
        <v>52</v>
      </c>
    </row>
    <row r="99" s="57" customFormat="true" ht="27" hidden="false" customHeight="true" outlineLevel="0" collapsed="false">
      <c r="A99" s="41" t="s">
        <v>107</v>
      </c>
      <c r="B99" s="41"/>
      <c r="C99" s="41"/>
      <c r="D99" s="41"/>
      <c r="E99" s="41"/>
      <c r="F99" s="41"/>
      <c r="G99" s="41"/>
      <c r="H99" s="41"/>
      <c r="I99" s="41"/>
      <c r="J99" s="41"/>
    </row>
    <row r="100" s="57" customFormat="true" ht="18.75" hidden="false" customHeight="true" outlineLevel="0" collapsed="false">
      <c r="A100" s="80" t="s">
        <v>108</v>
      </c>
      <c r="B100" s="77" t="n">
        <v>7000</v>
      </c>
      <c r="C100" s="81" t="n">
        <v>250</v>
      </c>
      <c r="D100" s="81" t="n">
        <v>190</v>
      </c>
      <c r="E100" s="81" t="n">
        <v>170</v>
      </c>
      <c r="F100" s="82" t="n">
        <f aca="false">'ІV кап. інвеат. V кред. '!C37</f>
        <v>90</v>
      </c>
      <c r="G100" s="41" t="n">
        <v>10</v>
      </c>
      <c r="H100" s="41" t="n">
        <v>0</v>
      </c>
      <c r="I100" s="41" t="n">
        <v>0</v>
      </c>
      <c r="J100" s="41" t="n">
        <v>0</v>
      </c>
    </row>
    <row r="101" s="57" customFormat="true" ht="18.75" hidden="false" customHeight="true" outlineLevel="0" collapsed="false">
      <c r="A101" s="71" t="s">
        <v>109</v>
      </c>
      <c r="B101" s="83" t="s">
        <v>110</v>
      </c>
      <c r="C101" s="37" t="n">
        <f aca="false">SUM(C102:C104)</f>
        <v>0</v>
      </c>
      <c r="D101" s="37" t="n">
        <f aca="false">SUM(D102:D104)</f>
        <v>0</v>
      </c>
      <c r="E101" s="37" t="n">
        <f aca="false">SUM(E102:E104)</f>
        <v>0</v>
      </c>
      <c r="F101" s="37" t="n">
        <f aca="false">SUM(F102:F104)</f>
        <v>0</v>
      </c>
      <c r="G101" s="56" t="n">
        <v>0</v>
      </c>
      <c r="H101" s="56" t="n">
        <v>0</v>
      </c>
      <c r="I101" s="56" t="n">
        <v>0</v>
      </c>
      <c r="J101" s="56" t="n">
        <v>0</v>
      </c>
    </row>
    <row r="102" s="57" customFormat="true" ht="18.75" hidden="false" customHeight="true" outlineLevel="0" collapsed="false">
      <c r="A102" s="68" t="s">
        <v>111</v>
      </c>
      <c r="B102" s="84" t="s">
        <v>112</v>
      </c>
      <c r="C102" s="85"/>
      <c r="D102" s="85"/>
      <c r="E102" s="85"/>
      <c r="F102" s="39" t="n">
        <f aca="false">'ІV кап. інвеат. V кред. '!E28</f>
        <v>0</v>
      </c>
      <c r="G102" s="39" t="s">
        <v>52</v>
      </c>
      <c r="H102" s="39" t="s">
        <v>52</v>
      </c>
      <c r="I102" s="39" t="s">
        <v>52</v>
      </c>
      <c r="J102" s="39" t="s">
        <v>52</v>
      </c>
    </row>
    <row r="103" s="57" customFormat="true" ht="18.75" hidden="false" customHeight="true" outlineLevel="0" collapsed="false">
      <c r="A103" s="68" t="s">
        <v>113</v>
      </c>
      <c r="B103" s="84" t="s">
        <v>114</v>
      </c>
      <c r="C103" s="39"/>
      <c r="D103" s="39"/>
      <c r="E103" s="39"/>
      <c r="F103" s="39" t="n">
        <f aca="false">'ІV кап. інвеат. V кред. '!E31</f>
        <v>0</v>
      </c>
      <c r="G103" s="39" t="s">
        <v>52</v>
      </c>
      <c r="H103" s="39" t="s">
        <v>52</v>
      </c>
      <c r="I103" s="39" t="s">
        <v>52</v>
      </c>
      <c r="J103" s="39" t="s">
        <v>52</v>
      </c>
    </row>
    <row r="104" s="57" customFormat="true" ht="18.75" hidden="false" customHeight="true" outlineLevel="0" collapsed="false">
      <c r="A104" s="68" t="s">
        <v>115</v>
      </c>
      <c r="B104" s="84" t="s">
        <v>116</v>
      </c>
      <c r="C104" s="39"/>
      <c r="D104" s="39"/>
      <c r="E104" s="39"/>
      <c r="F104" s="39" t="n">
        <f aca="false">'ІV кап. інвеат. V кред. '!E34</f>
        <v>0</v>
      </c>
      <c r="G104" s="39" t="s">
        <v>52</v>
      </c>
      <c r="H104" s="39" t="s">
        <v>52</v>
      </c>
      <c r="I104" s="39" t="s">
        <v>52</v>
      </c>
      <c r="J104" s="39" t="s">
        <v>52</v>
      </c>
    </row>
    <row r="105" s="57" customFormat="true" ht="18.75" hidden="false" customHeight="true" outlineLevel="0" collapsed="false">
      <c r="A105" s="55" t="s">
        <v>117</v>
      </c>
      <c r="B105" s="86" t="s">
        <v>118</v>
      </c>
      <c r="C105" s="37" t="n">
        <v>-80</v>
      </c>
      <c r="D105" s="37" t="n">
        <v>-80</v>
      </c>
      <c r="E105" s="37" t="n">
        <v>-88</v>
      </c>
      <c r="F105" s="37" t="n">
        <f aca="false">SUM(F106:F108)</f>
        <v>-80</v>
      </c>
      <c r="G105" s="56"/>
      <c r="H105" s="56"/>
      <c r="I105" s="56"/>
      <c r="J105" s="56"/>
    </row>
    <row r="106" s="57" customFormat="true" ht="18.75" hidden="false" customHeight="true" outlineLevel="0" collapsed="false">
      <c r="A106" s="68" t="s">
        <v>111</v>
      </c>
      <c r="B106" s="84" t="s">
        <v>119</v>
      </c>
      <c r="C106" s="39"/>
      <c r="D106" s="39"/>
      <c r="E106" s="39"/>
      <c r="F106" s="39" t="str">
        <f aca="false">'ІV кап. інвеат. V кред. '!F28</f>
        <v>(    )</v>
      </c>
      <c r="G106" s="39" t="s">
        <v>52</v>
      </c>
      <c r="H106" s="39" t="s">
        <v>52</v>
      </c>
      <c r="I106" s="39" t="s">
        <v>52</v>
      </c>
      <c r="J106" s="39" t="s">
        <v>52</v>
      </c>
    </row>
    <row r="107" s="57" customFormat="true" ht="18.75" hidden="false" customHeight="true" outlineLevel="0" collapsed="false">
      <c r="A107" s="68" t="s">
        <v>113</v>
      </c>
      <c r="B107" s="84" t="s">
        <v>120</v>
      </c>
      <c r="C107" s="39" t="n">
        <v>-80</v>
      </c>
      <c r="D107" s="39" t="n">
        <v>-100</v>
      </c>
      <c r="E107" s="39" t="n">
        <v>-88</v>
      </c>
      <c r="F107" s="39" t="n">
        <f aca="false">'ІV кап. інвеат. V кред. '!F31</f>
        <v>-80</v>
      </c>
      <c r="G107" s="39" t="s">
        <v>52</v>
      </c>
      <c r="H107" s="39" t="s">
        <v>52</v>
      </c>
      <c r="I107" s="39" t="s">
        <v>52</v>
      </c>
      <c r="J107" s="39" t="s">
        <v>52</v>
      </c>
    </row>
    <row r="108" customFormat="false" ht="18.75" hidden="false" customHeight="true" outlineLevel="0" collapsed="false">
      <c r="A108" s="68" t="s">
        <v>115</v>
      </c>
      <c r="B108" s="84" t="s">
        <v>121</v>
      </c>
      <c r="C108" s="39"/>
      <c r="D108" s="39"/>
      <c r="E108" s="39"/>
      <c r="F108" s="39" t="str">
        <f aca="false">'ІV кап. інвеат. V кред. '!F34</f>
        <v>(    )</v>
      </c>
      <c r="G108" s="39" t="s">
        <v>52</v>
      </c>
      <c r="H108" s="39" t="s">
        <v>52</v>
      </c>
      <c r="I108" s="39" t="s">
        <v>52</v>
      </c>
      <c r="J108" s="39" t="s">
        <v>52</v>
      </c>
    </row>
    <row r="109" customFormat="false" ht="18.75" hidden="false" customHeight="true" outlineLevel="0" collapsed="false">
      <c r="A109" s="80" t="s">
        <v>122</v>
      </c>
      <c r="B109" s="77" t="n">
        <v>7030</v>
      </c>
      <c r="C109" s="56" t="n">
        <f aca="false">C100+C105</f>
        <v>170</v>
      </c>
      <c r="D109" s="56" t="n">
        <v>90</v>
      </c>
      <c r="E109" s="56" t="n">
        <f aca="false">E100+E105</f>
        <v>82</v>
      </c>
      <c r="F109" s="56" t="n">
        <f aca="false">'ІV кап. інвеат. V кред. '!L37</f>
        <v>10</v>
      </c>
      <c r="G109" s="56" t="n">
        <v>0</v>
      </c>
      <c r="H109" s="56" t="n">
        <v>0</v>
      </c>
      <c r="I109" s="56" t="n">
        <v>0</v>
      </c>
      <c r="J109" s="56" t="n">
        <v>0</v>
      </c>
    </row>
    <row r="110" customFormat="false" ht="27" hidden="false" customHeight="true" outlineLevel="0" collapsed="false">
      <c r="A110" s="41" t="s">
        <v>123</v>
      </c>
      <c r="B110" s="41"/>
      <c r="C110" s="41"/>
      <c r="D110" s="41"/>
      <c r="E110" s="41"/>
      <c r="F110" s="41"/>
      <c r="G110" s="41"/>
      <c r="H110" s="41"/>
      <c r="I110" s="41"/>
      <c r="J110" s="41"/>
    </row>
    <row r="111" s="2" customFormat="true" ht="60.75" hidden="false" customHeight="true" outlineLevel="0" collapsed="false">
      <c r="A111" s="87" t="s">
        <v>124</v>
      </c>
      <c r="B111" s="86" t="s">
        <v>125</v>
      </c>
      <c r="C111" s="37" t="n">
        <f aca="false">SUM(C112:C116)</f>
        <v>21</v>
      </c>
      <c r="D111" s="37" t="n">
        <f aca="false">SUM(D112:D116)</f>
        <v>30</v>
      </c>
      <c r="E111" s="37" t="n">
        <f aca="false">SUM(E112:E116)</f>
        <v>30</v>
      </c>
      <c r="F111" s="37" t="n">
        <f aca="false">SUM(F112:F116)</f>
        <v>43</v>
      </c>
      <c r="G111" s="46" t="n">
        <v>43</v>
      </c>
      <c r="H111" s="46" t="n">
        <v>43</v>
      </c>
      <c r="I111" s="46" t="n">
        <v>43</v>
      </c>
      <c r="J111" s="46" t="n">
        <v>43</v>
      </c>
    </row>
    <row r="112" s="2" customFormat="true" ht="18.75" hidden="false" customHeight="true" outlineLevel="0" collapsed="false">
      <c r="A112" s="88" t="s">
        <v>126</v>
      </c>
      <c r="B112" s="84" t="s">
        <v>127</v>
      </c>
      <c r="C112" s="39"/>
      <c r="D112" s="39"/>
      <c r="E112" s="39"/>
      <c r="F112" s="39"/>
      <c r="G112" s="78" t="s">
        <v>52</v>
      </c>
      <c r="H112" s="78" t="s">
        <v>52</v>
      </c>
      <c r="I112" s="78" t="s">
        <v>52</v>
      </c>
      <c r="J112" s="78" t="s">
        <v>52</v>
      </c>
    </row>
    <row r="113" s="2" customFormat="true" ht="18.75" hidden="false" customHeight="true" outlineLevel="0" collapsed="false">
      <c r="A113" s="88" t="s">
        <v>128</v>
      </c>
      <c r="B113" s="84" t="s">
        <v>129</v>
      </c>
      <c r="C113" s="39"/>
      <c r="D113" s="39"/>
      <c r="E113" s="39"/>
      <c r="F113" s="39"/>
      <c r="G113" s="78" t="s">
        <v>52</v>
      </c>
      <c r="H113" s="78" t="s">
        <v>52</v>
      </c>
      <c r="I113" s="78" t="s">
        <v>52</v>
      </c>
      <c r="J113" s="78" t="s">
        <v>52</v>
      </c>
    </row>
    <row r="114" s="2" customFormat="true" ht="18.75" hidden="false" customHeight="true" outlineLevel="0" collapsed="false">
      <c r="A114" s="48" t="s">
        <v>130</v>
      </c>
      <c r="B114" s="84" t="s">
        <v>131</v>
      </c>
      <c r="C114" s="39" t="n">
        <v>1</v>
      </c>
      <c r="D114" s="39" t="n">
        <v>1</v>
      </c>
      <c r="E114" s="39" t="n">
        <v>1</v>
      </c>
      <c r="F114" s="39" t="n">
        <v>1</v>
      </c>
      <c r="G114" s="78" t="s">
        <v>52</v>
      </c>
      <c r="H114" s="78" t="s">
        <v>52</v>
      </c>
      <c r="I114" s="78" t="s">
        <v>52</v>
      </c>
      <c r="J114" s="78" t="s">
        <v>52</v>
      </c>
    </row>
    <row r="115" s="2" customFormat="true" ht="18.75" hidden="false" customHeight="true" outlineLevel="0" collapsed="false">
      <c r="A115" s="48" t="s">
        <v>132</v>
      </c>
      <c r="B115" s="84" t="s">
        <v>133</v>
      </c>
      <c r="C115" s="39" t="n">
        <v>5</v>
      </c>
      <c r="D115" s="39" t="n">
        <v>5</v>
      </c>
      <c r="E115" s="39" t="n">
        <v>5</v>
      </c>
      <c r="F115" s="39" t="n">
        <v>7</v>
      </c>
      <c r="G115" s="78" t="s">
        <v>52</v>
      </c>
      <c r="H115" s="78" t="s">
        <v>52</v>
      </c>
      <c r="I115" s="78" t="s">
        <v>52</v>
      </c>
      <c r="J115" s="78" t="s">
        <v>52</v>
      </c>
    </row>
    <row r="116" s="2" customFormat="true" ht="18.75" hidden="false" customHeight="true" outlineLevel="0" collapsed="false">
      <c r="A116" s="48" t="s">
        <v>134</v>
      </c>
      <c r="B116" s="84" t="s">
        <v>135</v>
      </c>
      <c r="C116" s="39" t="n">
        <v>15</v>
      </c>
      <c r="D116" s="39" t="n">
        <v>24</v>
      </c>
      <c r="E116" s="39" t="n">
        <v>24</v>
      </c>
      <c r="F116" s="39" t="n">
        <v>35</v>
      </c>
      <c r="G116" s="78" t="s">
        <v>52</v>
      </c>
      <c r="H116" s="78" t="s">
        <v>52</v>
      </c>
      <c r="I116" s="78" t="s">
        <v>52</v>
      </c>
      <c r="J116" s="78" t="s">
        <v>52</v>
      </c>
    </row>
    <row r="117" s="2" customFormat="true" ht="18.75" hidden="false" customHeight="true" outlineLevel="0" collapsed="false">
      <c r="A117" s="87" t="s">
        <v>136</v>
      </c>
      <c r="B117" s="86" t="s">
        <v>137</v>
      </c>
      <c r="C117" s="37" t="n">
        <f aca="false">'I. Інф. до фін.плану'!C124</f>
        <v>-6728</v>
      </c>
      <c r="D117" s="37" t="n">
        <f aca="false">'I. Інф. до фін.плану'!D124</f>
        <v>-8118</v>
      </c>
      <c r="E117" s="37" t="n">
        <f aca="false">'I. Інф. до фін.плану'!E124</f>
        <v>-8118</v>
      </c>
      <c r="F117" s="37" t="n">
        <f aca="false">'I. Інф. до фін.плану'!F124</f>
        <v>-14729</v>
      </c>
      <c r="G117" s="46" t="n">
        <v>17675</v>
      </c>
      <c r="H117" s="46" t="n">
        <v>21210</v>
      </c>
      <c r="I117" s="46" t="n">
        <v>25452</v>
      </c>
      <c r="J117" s="46" t="n">
        <v>30542</v>
      </c>
    </row>
    <row r="118" s="2" customFormat="true" ht="18.75" hidden="false" customHeight="true" outlineLevel="0" collapsed="false">
      <c r="A118" s="68" t="s">
        <v>126</v>
      </c>
      <c r="B118" s="84" t="s">
        <v>138</v>
      </c>
      <c r="C118" s="39"/>
      <c r="D118" s="39"/>
      <c r="E118" s="39"/>
      <c r="F118" s="39"/>
      <c r="G118" s="78" t="s">
        <v>52</v>
      </c>
      <c r="H118" s="78" t="s">
        <v>52</v>
      </c>
      <c r="I118" s="78" t="s">
        <v>52</v>
      </c>
      <c r="J118" s="78" t="s">
        <v>52</v>
      </c>
    </row>
    <row r="119" s="2" customFormat="true" ht="18.75" hidden="false" customHeight="true" outlineLevel="0" collapsed="false">
      <c r="A119" s="68" t="s">
        <v>128</v>
      </c>
      <c r="B119" s="84" t="s">
        <v>139</v>
      </c>
      <c r="C119" s="39"/>
      <c r="D119" s="39"/>
      <c r="E119" s="39"/>
      <c r="F119" s="39"/>
      <c r="G119" s="78" t="s">
        <v>52</v>
      </c>
      <c r="H119" s="78" t="s">
        <v>52</v>
      </c>
      <c r="I119" s="78" t="s">
        <v>52</v>
      </c>
      <c r="J119" s="78" t="s">
        <v>52</v>
      </c>
    </row>
    <row r="120" s="2" customFormat="true" ht="18.75" hidden="false" customHeight="true" outlineLevel="0" collapsed="false">
      <c r="A120" s="89" t="s">
        <v>130</v>
      </c>
      <c r="B120" s="84" t="s">
        <v>140</v>
      </c>
      <c r="C120" s="39" t="n">
        <v>555</v>
      </c>
      <c r="D120" s="39" t="n">
        <v>522</v>
      </c>
      <c r="E120" s="39" t="n">
        <v>522</v>
      </c>
      <c r="F120" s="39" t="n">
        <v>648</v>
      </c>
      <c r="G120" s="78" t="s">
        <v>52</v>
      </c>
      <c r="H120" s="78" t="s">
        <v>52</v>
      </c>
      <c r="I120" s="78" t="s">
        <v>52</v>
      </c>
      <c r="J120" s="78" t="s">
        <v>52</v>
      </c>
    </row>
    <row r="121" s="2" customFormat="true" ht="18.75" hidden="false" customHeight="true" outlineLevel="0" collapsed="false">
      <c r="A121" s="89" t="s">
        <v>132</v>
      </c>
      <c r="B121" s="84" t="s">
        <v>141</v>
      </c>
      <c r="C121" s="39" t="n">
        <v>1693</v>
      </c>
      <c r="D121" s="39" t="n">
        <v>2178</v>
      </c>
      <c r="E121" s="39" t="n">
        <v>2178</v>
      </c>
      <c r="F121" s="39" t="n">
        <v>3141</v>
      </c>
      <c r="G121" s="78" t="s">
        <v>52</v>
      </c>
      <c r="H121" s="78" t="s">
        <v>52</v>
      </c>
      <c r="I121" s="78" t="s">
        <v>52</v>
      </c>
      <c r="J121" s="78" t="s">
        <v>52</v>
      </c>
    </row>
    <row r="122" s="2" customFormat="true" ht="18.75" hidden="false" customHeight="true" outlineLevel="0" collapsed="false">
      <c r="A122" s="89" t="s">
        <v>134</v>
      </c>
      <c r="B122" s="84" t="s">
        <v>142</v>
      </c>
      <c r="C122" s="39" t="n">
        <v>4480</v>
      </c>
      <c r="D122" s="39" t="n">
        <v>5418</v>
      </c>
      <c r="E122" s="39" t="n">
        <v>5418</v>
      </c>
      <c r="F122" s="39" t="n">
        <v>10940</v>
      </c>
      <c r="G122" s="78" t="s">
        <v>52</v>
      </c>
      <c r="H122" s="78" t="s">
        <v>52</v>
      </c>
      <c r="I122" s="78" t="s">
        <v>52</v>
      </c>
      <c r="J122" s="78" t="s">
        <v>52</v>
      </c>
    </row>
    <row r="123" s="2" customFormat="true" ht="32.8" hidden="false" customHeight="false" outlineLevel="0" collapsed="false">
      <c r="A123" s="55" t="s">
        <v>143</v>
      </c>
      <c r="B123" s="86" t="s">
        <v>144</v>
      </c>
      <c r="C123" s="90" t="n">
        <f aca="false">(C117/C111)/12*1000</f>
        <v>-26698.4126984127</v>
      </c>
      <c r="D123" s="37" t="n">
        <f aca="false">(D117/D111)/12*1000-5450</f>
        <v>-28000</v>
      </c>
      <c r="E123" s="37" t="n">
        <f aca="false">(E117/E111)/12*1000-5450</f>
        <v>-28000</v>
      </c>
      <c r="F123" s="37" t="n">
        <f aca="false">(F117/F111)/12*1000</f>
        <v>-28544.5736434109</v>
      </c>
      <c r="G123" s="37" t="n">
        <f aca="false">(G117/G111)/12*1000</f>
        <v>34253.8759689922</v>
      </c>
      <c r="H123" s="37" t="n">
        <f aca="false">(H117/H111)/12*1000</f>
        <v>41104.6511627907</v>
      </c>
      <c r="I123" s="37" t="n">
        <f aca="false">(I117/I111)/12*1000</f>
        <v>49325.5813953488</v>
      </c>
      <c r="J123" s="37" t="n">
        <f aca="false">(J117/J111)/12*1000</f>
        <v>59189.9224806202</v>
      </c>
    </row>
    <row r="124" s="2" customFormat="true" ht="18.75" hidden="false" customHeight="true" outlineLevel="0" collapsed="false">
      <c r="A124" s="68" t="s">
        <v>145</v>
      </c>
      <c r="B124" s="84" t="s">
        <v>146</v>
      </c>
      <c r="C124" s="91" t="e">
        <f aca="false">(C118/C112)/12*1000</f>
        <v>#DIV/0!</v>
      </c>
      <c r="D124" s="91" t="e">
        <f aca="false">(D118/D112)/12*1000</f>
        <v>#DIV/0!</v>
      </c>
      <c r="E124" s="91" t="e">
        <f aca="false">(E118/E112)/12*1000</f>
        <v>#DIV/0!</v>
      </c>
      <c r="F124" s="91" t="e">
        <f aca="false">(F118/F112)/12*1000</f>
        <v>#DIV/0!</v>
      </c>
      <c r="G124" s="78" t="s">
        <v>52</v>
      </c>
      <c r="H124" s="78" t="s">
        <v>52</v>
      </c>
      <c r="I124" s="78" t="s">
        <v>52</v>
      </c>
      <c r="J124" s="78" t="s">
        <v>52</v>
      </c>
    </row>
    <row r="125" s="2" customFormat="true" ht="18.75" hidden="false" customHeight="true" outlineLevel="0" collapsed="false">
      <c r="A125" s="68" t="s">
        <v>147</v>
      </c>
      <c r="B125" s="84" t="s">
        <v>148</v>
      </c>
      <c r="C125" s="91" t="e">
        <f aca="false">(C119/C113)/12*1000</f>
        <v>#DIV/0!</v>
      </c>
      <c r="D125" s="91" t="e">
        <f aca="false">(D119/D113)/12*1000</f>
        <v>#DIV/0!</v>
      </c>
      <c r="E125" s="91" t="e">
        <f aca="false">(E119/E113)/12*1000</f>
        <v>#DIV/0!</v>
      </c>
      <c r="F125" s="91" t="e">
        <f aca="false">(F119/F113)/12*1000</f>
        <v>#DIV/0!</v>
      </c>
      <c r="G125" s="78" t="s">
        <v>52</v>
      </c>
      <c r="H125" s="78" t="s">
        <v>52</v>
      </c>
      <c r="I125" s="78" t="s">
        <v>52</v>
      </c>
      <c r="J125" s="78" t="s">
        <v>52</v>
      </c>
    </row>
    <row r="126" s="2" customFormat="true" ht="18.75" hidden="false" customHeight="true" outlineLevel="0" collapsed="false">
      <c r="A126" s="89" t="s">
        <v>149</v>
      </c>
      <c r="B126" s="84" t="s">
        <v>150</v>
      </c>
      <c r="C126" s="91" t="n">
        <f aca="false">(C120/C114)/12*1000</f>
        <v>46250</v>
      </c>
      <c r="D126" s="91" t="n">
        <f aca="false">(D120/D114)/12*1000</f>
        <v>43500</v>
      </c>
      <c r="E126" s="91" t="n">
        <f aca="false">(E120/E114)/12*1000</f>
        <v>43500</v>
      </c>
      <c r="F126" s="91" t="n">
        <f aca="false">(F120/F114)/12*1000</f>
        <v>54000</v>
      </c>
      <c r="G126" s="78" t="s">
        <v>52</v>
      </c>
      <c r="H126" s="78" t="s">
        <v>52</v>
      </c>
      <c r="I126" s="78" t="s">
        <v>52</v>
      </c>
      <c r="J126" s="78" t="s">
        <v>52</v>
      </c>
    </row>
    <row r="127" s="96" customFormat="true" ht="18.75" hidden="false" customHeight="true" outlineLevel="0" collapsed="false">
      <c r="A127" s="92" t="s">
        <v>151</v>
      </c>
      <c r="B127" s="93" t="s">
        <v>152</v>
      </c>
      <c r="C127" s="94" t="n">
        <v>26083</v>
      </c>
      <c r="D127" s="94" t="n">
        <v>28800</v>
      </c>
      <c r="E127" s="94" t="n">
        <v>28800</v>
      </c>
      <c r="F127" s="94" t="n">
        <v>30000</v>
      </c>
      <c r="G127" s="95" t="s">
        <v>52</v>
      </c>
      <c r="H127" s="95" t="s">
        <v>52</v>
      </c>
      <c r="I127" s="95" t="s">
        <v>52</v>
      </c>
      <c r="J127" s="95" t="s">
        <v>52</v>
      </c>
    </row>
    <row r="128" s="96" customFormat="true" ht="18.75" hidden="false" customHeight="true" outlineLevel="0" collapsed="false">
      <c r="A128" s="92" t="s">
        <v>153</v>
      </c>
      <c r="B128" s="93" t="s">
        <v>154</v>
      </c>
      <c r="C128" s="94" t="n">
        <v>17667</v>
      </c>
      <c r="D128" s="94" t="n">
        <v>12500</v>
      </c>
      <c r="E128" s="94" t="n">
        <v>12500</v>
      </c>
      <c r="F128" s="94" t="n">
        <v>20000</v>
      </c>
      <c r="G128" s="95" t="s">
        <v>52</v>
      </c>
      <c r="H128" s="95" t="s">
        <v>52</v>
      </c>
      <c r="I128" s="95" t="s">
        <v>52</v>
      </c>
      <c r="J128" s="95" t="s">
        <v>52</v>
      </c>
    </row>
    <row r="129" s="96" customFormat="true" ht="18.75" hidden="false" customHeight="true" outlineLevel="0" collapsed="false">
      <c r="A129" s="92" t="s">
        <v>155</v>
      </c>
      <c r="B129" s="93" t="s">
        <v>156</v>
      </c>
      <c r="C129" s="94" t="n">
        <v>2500</v>
      </c>
      <c r="D129" s="94" t="n">
        <v>2200</v>
      </c>
      <c r="E129" s="94" t="n">
        <v>2200</v>
      </c>
      <c r="F129" s="94" t="n">
        <v>4000</v>
      </c>
      <c r="G129" s="95" t="s">
        <v>52</v>
      </c>
      <c r="H129" s="95" t="s">
        <v>52</v>
      </c>
      <c r="I129" s="95" t="s">
        <v>52</v>
      </c>
      <c r="J129" s="95" t="s">
        <v>52</v>
      </c>
    </row>
    <row r="130" s="2" customFormat="true" ht="18.75" hidden="false" customHeight="true" outlineLevel="0" collapsed="false">
      <c r="A130" s="89" t="s">
        <v>157</v>
      </c>
      <c r="B130" s="84" t="s">
        <v>158</v>
      </c>
      <c r="C130" s="91" t="n">
        <f aca="false">(C121/C115)/12*1000</f>
        <v>28216.6666666667</v>
      </c>
      <c r="D130" s="91" t="n">
        <f aca="false">(D121/D115)/12*1000</f>
        <v>36300</v>
      </c>
      <c r="E130" s="91" t="n">
        <f aca="false">(E121/E115)/12*1000</f>
        <v>36300</v>
      </c>
      <c r="F130" s="91" t="n">
        <f aca="false">(F121/F115)/12*1000</f>
        <v>37392.8571428571</v>
      </c>
      <c r="G130" s="78" t="s">
        <v>52</v>
      </c>
      <c r="H130" s="78" t="s">
        <v>52</v>
      </c>
      <c r="I130" s="78" t="s">
        <v>52</v>
      </c>
      <c r="J130" s="78" t="s">
        <v>52</v>
      </c>
    </row>
    <row r="131" s="2" customFormat="true" ht="18.75" hidden="false" customHeight="true" outlineLevel="0" collapsed="false">
      <c r="A131" s="89" t="s">
        <v>159</v>
      </c>
      <c r="B131" s="84" t="s">
        <v>160</v>
      </c>
      <c r="C131" s="91" t="n">
        <f aca="false">(C122/C116)/12*1000</f>
        <v>24888.8888888889</v>
      </c>
      <c r="D131" s="91" t="n">
        <v>27000</v>
      </c>
      <c r="E131" s="91" t="n">
        <v>27000</v>
      </c>
      <c r="F131" s="91" t="n">
        <f aca="false">(F122/F116)/12*1000</f>
        <v>26047.619047619</v>
      </c>
      <c r="G131" s="78" t="s">
        <v>52</v>
      </c>
      <c r="H131" s="78" t="s">
        <v>52</v>
      </c>
      <c r="I131" s="78" t="s">
        <v>52</v>
      </c>
      <c r="J131" s="78" t="s">
        <v>52</v>
      </c>
    </row>
    <row r="132" s="2" customFormat="true" ht="18.75" hidden="false" customHeight="true" outlineLevel="0" collapsed="false">
      <c r="A132" s="97"/>
      <c r="C132" s="98"/>
      <c r="D132" s="99"/>
      <c r="E132" s="99"/>
      <c r="F132" s="99"/>
      <c r="G132" s="100"/>
      <c r="H132" s="100"/>
      <c r="I132" s="100"/>
      <c r="J132" s="100"/>
    </row>
    <row r="133" s="2" customFormat="true" ht="18.75" hidden="false" customHeight="true" outlineLevel="0" collapsed="false">
      <c r="A133" s="97"/>
      <c r="C133" s="101"/>
      <c r="D133" s="99"/>
      <c r="E133" s="99"/>
      <c r="F133" s="99"/>
      <c r="G133" s="100"/>
      <c r="H133" s="100"/>
      <c r="I133" s="100"/>
      <c r="J133" s="100"/>
    </row>
    <row r="134" s="2" customFormat="true" ht="18.75" hidden="false" customHeight="true" outlineLevel="0" collapsed="false">
      <c r="A134" s="102" t="s">
        <v>161</v>
      </c>
      <c r="B134" s="103"/>
      <c r="C134" s="104" t="s">
        <v>162</v>
      </c>
      <c r="D134" s="104"/>
      <c r="E134" s="104"/>
      <c r="F134" s="104"/>
      <c r="G134" s="105"/>
      <c r="H134" s="106" t="s">
        <v>163</v>
      </c>
      <c r="I134" s="106"/>
      <c r="J134" s="106"/>
    </row>
    <row r="135" s="2" customFormat="true" ht="18.75" hidden="false" customHeight="true" outlineLevel="0" collapsed="false">
      <c r="A135" s="102"/>
      <c r="B135" s="107"/>
      <c r="C135" s="108" t="s">
        <v>164</v>
      </c>
      <c r="D135" s="108"/>
      <c r="E135" s="108"/>
      <c r="F135" s="108"/>
      <c r="G135" s="109"/>
      <c r="H135" s="103" t="s">
        <v>165</v>
      </c>
      <c r="I135" s="103"/>
      <c r="J135" s="103"/>
    </row>
    <row r="136" s="2" customFormat="true" ht="18.75" hidden="false" customHeight="false" outlineLevel="0" collapsed="false">
      <c r="A136" s="110"/>
      <c r="F136" s="1"/>
      <c r="G136" s="1"/>
      <c r="H136" s="1"/>
      <c r="I136" s="1"/>
      <c r="J136" s="1"/>
    </row>
    <row r="137" s="2" customFormat="true" ht="18.75" hidden="false" customHeight="false" outlineLevel="0" collapsed="false">
      <c r="A137" s="110"/>
      <c r="F137" s="1"/>
      <c r="G137" s="1"/>
      <c r="H137" s="1"/>
      <c r="I137" s="1"/>
      <c r="J137" s="1"/>
    </row>
    <row r="138" s="2" customFormat="true" ht="18.75" hidden="false" customHeight="false" outlineLevel="0" collapsed="false">
      <c r="A138" s="110"/>
      <c r="F138" s="1"/>
      <c r="G138" s="1"/>
      <c r="H138" s="1"/>
      <c r="I138" s="1"/>
      <c r="J138" s="1"/>
    </row>
    <row r="139" s="2" customFormat="true" ht="18.75" hidden="false" customHeight="false" outlineLevel="0" collapsed="false">
      <c r="A139" s="110"/>
      <c r="F139" s="1"/>
      <c r="G139" s="1"/>
      <c r="H139" s="1"/>
      <c r="I139" s="1"/>
      <c r="J139" s="1"/>
    </row>
    <row r="140" s="2" customFormat="true" ht="18.75" hidden="false" customHeight="false" outlineLevel="0" collapsed="false">
      <c r="A140" s="110"/>
      <c r="F140" s="1"/>
      <c r="G140" s="1"/>
      <c r="H140" s="1"/>
      <c r="I140" s="1"/>
      <c r="J140" s="1"/>
    </row>
    <row r="141" s="2" customFormat="true" ht="18.75" hidden="false" customHeight="false" outlineLevel="0" collapsed="false">
      <c r="A141" s="110"/>
      <c r="F141" s="1"/>
      <c r="G141" s="1"/>
      <c r="H141" s="1"/>
      <c r="I141" s="1"/>
      <c r="J141" s="1"/>
    </row>
    <row r="142" s="2" customFormat="true" ht="18.75" hidden="false" customHeight="false" outlineLevel="0" collapsed="false">
      <c r="A142" s="110"/>
      <c r="F142" s="1"/>
      <c r="G142" s="1"/>
      <c r="H142" s="1"/>
      <c r="I142" s="1"/>
      <c r="J142" s="1"/>
    </row>
    <row r="143" s="2" customFormat="true" ht="18.75" hidden="false" customHeight="false" outlineLevel="0" collapsed="false">
      <c r="A143" s="110"/>
      <c r="F143" s="1"/>
      <c r="G143" s="1"/>
      <c r="H143" s="1"/>
      <c r="I143" s="1"/>
      <c r="J143" s="1"/>
    </row>
    <row r="144" s="2" customFormat="true" ht="18.75" hidden="false" customHeight="false" outlineLevel="0" collapsed="false">
      <c r="A144" s="110"/>
      <c r="F144" s="1"/>
      <c r="G144" s="1"/>
      <c r="H144" s="1"/>
      <c r="I144" s="1"/>
      <c r="J144" s="1"/>
    </row>
    <row r="145" s="2" customFormat="true" ht="18.75" hidden="false" customHeight="false" outlineLevel="0" collapsed="false">
      <c r="A145" s="110"/>
      <c r="F145" s="1"/>
      <c r="G145" s="1"/>
      <c r="H145" s="1"/>
      <c r="I145" s="1"/>
      <c r="J145" s="1"/>
    </row>
    <row r="146" s="2" customFormat="true" ht="18.75" hidden="false" customHeight="false" outlineLevel="0" collapsed="false">
      <c r="A146" s="110"/>
      <c r="F146" s="1"/>
      <c r="G146" s="1"/>
      <c r="H146" s="1"/>
      <c r="I146" s="1"/>
      <c r="J146" s="1"/>
    </row>
    <row r="147" s="2" customFormat="true" ht="18.75" hidden="false" customHeight="false" outlineLevel="0" collapsed="false">
      <c r="A147" s="110"/>
      <c r="F147" s="1"/>
      <c r="G147" s="1"/>
      <c r="H147" s="1"/>
      <c r="I147" s="1"/>
      <c r="J147" s="1"/>
    </row>
    <row r="148" s="2" customFormat="true" ht="18.75" hidden="false" customHeight="false" outlineLevel="0" collapsed="false">
      <c r="A148" s="110"/>
      <c r="F148" s="1"/>
      <c r="G148" s="1"/>
      <c r="H148" s="1"/>
      <c r="I148" s="1"/>
      <c r="J148" s="1"/>
    </row>
    <row r="149" s="2" customFormat="true" ht="18.75" hidden="false" customHeight="false" outlineLevel="0" collapsed="false">
      <c r="A149" s="110"/>
      <c r="F149" s="1"/>
      <c r="G149" s="1"/>
      <c r="H149" s="1"/>
      <c r="I149" s="1"/>
      <c r="J149" s="1"/>
    </row>
    <row r="150" s="2" customFormat="true" ht="18.75" hidden="false" customHeight="false" outlineLevel="0" collapsed="false">
      <c r="A150" s="110"/>
      <c r="F150" s="1"/>
      <c r="G150" s="1"/>
      <c r="H150" s="1"/>
      <c r="I150" s="1"/>
      <c r="J150" s="1"/>
    </row>
    <row r="151" s="2" customFormat="true" ht="18.75" hidden="false" customHeight="false" outlineLevel="0" collapsed="false">
      <c r="A151" s="110"/>
      <c r="F151" s="1"/>
      <c r="G151" s="1"/>
      <c r="H151" s="1"/>
      <c r="I151" s="1"/>
      <c r="J151" s="1"/>
    </row>
    <row r="152" s="2" customFormat="true" ht="18.75" hidden="false" customHeight="false" outlineLevel="0" collapsed="false">
      <c r="A152" s="110"/>
      <c r="F152" s="1"/>
      <c r="G152" s="1"/>
      <c r="H152" s="1"/>
      <c r="I152" s="1"/>
      <c r="J152" s="1"/>
    </row>
    <row r="153" s="2" customFormat="true" ht="18.75" hidden="false" customHeight="false" outlineLevel="0" collapsed="false">
      <c r="A153" s="110"/>
      <c r="F153" s="1"/>
      <c r="G153" s="1"/>
      <c r="H153" s="1"/>
      <c r="I153" s="1"/>
      <c r="J153" s="1"/>
    </row>
    <row r="154" s="2" customFormat="true" ht="18.75" hidden="false" customHeight="false" outlineLevel="0" collapsed="false">
      <c r="A154" s="110"/>
      <c r="F154" s="1"/>
      <c r="G154" s="1"/>
      <c r="H154" s="1"/>
      <c r="I154" s="1"/>
      <c r="J154" s="1"/>
    </row>
    <row r="155" s="2" customFormat="true" ht="18.75" hidden="false" customHeight="false" outlineLevel="0" collapsed="false">
      <c r="A155" s="110"/>
      <c r="F155" s="1"/>
      <c r="G155" s="1"/>
      <c r="H155" s="1"/>
      <c r="I155" s="1"/>
      <c r="J155" s="1"/>
    </row>
    <row r="156" s="2" customFormat="true" ht="18.75" hidden="false" customHeight="false" outlineLevel="0" collapsed="false">
      <c r="A156" s="110"/>
      <c r="F156" s="1"/>
      <c r="G156" s="1"/>
      <c r="H156" s="1"/>
      <c r="I156" s="1"/>
      <c r="J156" s="1"/>
    </row>
    <row r="157" s="2" customFormat="true" ht="18.75" hidden="false" customHeight="false" outlineLevel="0" collapsed="false">
      <c r="A157" s="110"/>
      <c r="F157" s="1"/>
      <c r="G157" s="1"/>
      <c r="H157" s="1"/>
      <c r="I157" s="1"/>
      <c r="J157" s="1"/>
    </row>
    <row r="158" s="2" customFormat="true" ht="18.75" hidden="false" customHeight="false" outlineLevel="0" collapsed="false">
      <c r="A158" s="110"/>
      <c r="F158" s="1"/>
      <c r="G158" s="1"/>
      <c r="H158" s="1"/>
      <c r="I158" s="1"/>
      <c r="J158" s="1"/>
    </row>
    <row r="159" s="2" customFormat="true" ht="18.75" hidden="false" customHeight="false" outlineLevel="0" collapsed="false">
      <c r="A159" s="110"/>
      <c r="F159" s="1"/>
      <c r="G159" s="1"/>
      <c r="H159" s="1"/>
      <c r="I159" s="1"/>
      <c r="J159" s="1"/>
    </row>
    <row r="160" s="2" customFormat="true" ht="18.75" hidden="false" customHeight="false" outlineLevel="0" collapsed="false">
      <c r="A160" s="110"/>
      <c r="F160" s="1"/>
      <c r="G160" s="1"/>
      <c r="H160" s="1"/>
      <c r="I160" s="1"/>
      <c r="J160" s="1"/>
    </row>
    <row r="161" s="2" customFormat="true" ht="18.75" hidden="false" customHeight="false" outlineLevel="0" collapsed="false">
      <c r="A161" s="110"/>
      <c r="F161" s="1"/>
      <c r="G161" s="1"/>
      <c r="H161" s="1"/>
      <c r="I161" s="1"/>
      <c r="J161" s="1"/>
    </row>
    <row r="162" s="2" customFormat="true" ht="18.75" hidden="false" customHeight="false" outlineLevel="0" collapsed="false">
      <c r="A162" s="110"/>
      <c r="F162" s="1"/>
      <c r="G162" s="1"/>
      <c r="H162" s="1"/>
      <c r="I162" s="1"/>
      <c r="J162" s="1"/>
    </row>
    <row r="163" s="2" customFormat="true" ht="18.75" hidden="false" customHeight="false" outlineLevel="0" collapsed="false">
      <c r="A163" s="110"/>
      <c r="F163" s="1"/>
      <c r="G163" s="1"/>
      <c r="H163" s="1"/>
      <c r="I163" s="1"/>
      <c r="J163" s="1"/>
    </row>
    <row r="164" s="2" customFormat="true" ht="18.75" hidden="false" customHeight="false" outlineLevel="0" collapsed="false">
      <c r="A164" s="110"/>
      <c r="F164" s="1"/>
      <c r="G164" s="1"/>
      <c r="H164" s="1"/>
      <c r="I164" s="1"/>
      <c r="J164" s="1"/>
    </row>
    <row r="165" s="2" customFormat="true" ht="18.75" hidden="false" customHeight="false" outlineLevel="0" collapsed="false">
      <c r="A165" s="110"/>
      <c r="F165" s="1"/>
      <c r="G165" s="1"/>
      <c r="H165" s="1"/>
      <c r="I165" s="1"/>
      <c r="J165" s="1"/>
    </row>
    <row r="166" s="2" customFormat="true" ht="18.75" hidden="false" customHeight="false" outlineLevel="0" collapsed="false">
      <c r="A166" s="110"/>
      <c r="F166" s="1"/>
      <c r="G166" s="1"/>
      <c r="H166" s="1"/>
      <c r="I166" s="1"/>
      <c r="J166" s="1"/>
    </row>
    <row r="167" s="2" customFormat="true" ht="18.75" hidden="false" customHeight="false" outlineLevel="0" collapsed="false">
      <c r="A167" s="110"/>
      <c r="F167" s="1"/>
      <c r="G167" s="1"/>
      <c r="H167" s="1"/>
      <c r="I167" s="1"/>
      <c r="J167" s="1"/>
    </row>
    <row r="168" s="2" customFormat="true" ht="18.75" hidden="false" customHeight="false" outlineLevel="0" collapsed="false">
      <c r="A168" s="110"/>
      <c r="F168" s="1"/>
      <c r="G168" s="1"/>
      <c r="H168" s="1"/>
      <c r="I168" s="1"/>
      <c r="J168" s="1"/>
    </row>
    <row r="169" s="2" customFormat="true" ht="18.75" hidden="false" customHeight="false" outlineLevel="0" collapsed="false">
      <c r="A169" s="110"/>
      <c r="F169" s="1"/>
      <c r="G169" s="1"/>
      <c r="H169" s="1"/>
      <c r="I169" s="1"/>
      <c r="J169" s="1"/>
    </row>
    <row r="170" s="2" customFormat="true" ht="18.75" hidden="false" customHeight="false" outlineLevel="0" collapsed="false">
      <c r="A170" s="110"/>
      <c r="F170" s="1"/>
      <c r="G170" s="1"/>
      <c r="H170" s="1"/>
      <c r="I170" s="1"/>
      <c r="J170" s="1"/>
    </row>
    <row r="171" s="2" customFormat="true" ht="18.75" hidden="false" customHeight="false" outlineLevel="0" collapsed="false">
      <c r="A171" s="110"/>
      <c r="F171" s="1"/>
      <c r="G171" s="1"/>
      <c r="H171" s="1"/>
      <c r="I171" s="1"/>
      <c r="J171" s="1"/>
    </row>
    <row r="172" s="2" customFormat="true" ht="18.75" hidden="false" customHeight="false" outlineLevel="0" collapsed="false">
      <c r="A172" s="110"/>
      <c r="F172" s="1"/>
      <c r="G172" s="1"/>
      <c r="H172" s="1"/>
      <c r="I172" s="1"/>
      <c r="J172" s="1"/>
    </row>
    <row r="173" s="2" customFormat="true" ht="18.75" hidden="false" customHeight="false" outlineLevel="0" collapsed="false">
      <c r="A173" s="110"/>
      <c r="F173" s="1"/>
      <c r="G173" s="1"/>
      <c r="H173" s="1"/>
      <c r="I173" s="1"/>
      <c r="J173" s="1"/>
    </row>
    <row r="174" s="2" customFormat="true" ht="18.75" hidden="false" customHeight="false" outlineLevel="0" collapsed="false">
      <c r="A174" s="110"/>
      <c r="F174" s="1"/>
      <c r="G174" s="1"/>
      <c r="H174" s="1"/>
      <c r="I174" s="1"/>
      <c r="J174" s="1"/>
    </row>
    <row r="175" s="2" customFormat="true" ht="18.75" hidden="false" customHeight="false" outlineLevel="0" collapsed="false">
      <c r="A175" s="110"/>
      <c r="F175" s="1"/>
      <c r="G175" s="1"/>
      <c r="H175" s="1"/>
      <c r="I175" s="1"/>
      <c r="J175" s="1"/>
    </row>
    <row r="176" s="2" customFormat="true" ht="18.75" hidden="false" customHeight="false" outlineLevel="0" collapsed="false">
      <c r="A176" s="110"/>
      <c r="F176" s="1"/>
      <c r="G176" s="1"/>
      <c r="H176" s="1"/>
      <c r="I176" s="1"/>
      <c r="J176" s="1"/>
    </row>
    <row r="177" s="2" customFormat="true" ht="18.75" hidden="false" customHeight="false" outlineLevel="0" collapsed="false">
      <c r="A177" s="110"/>
      <c r="F177" s="1"/>
      <c r="G177" s="1"/>
      <c r="H177" s="1"/>
      <c r="I177" s="1"/>
      <c r="J177" s="1"/>
    </row>
    <row r="178" s="2" customFormat="true" ht="18.75" hidden="false" customHeight="false" outlineLevel="0" collapsed="false">
      <c r="A178" s="110"/>
      <c r="F178" s="1"/>
      <c r="G178" s="1"/>
      <c r="H178" s="1"/>
      <c r="I178" s="1"/>
      <c r="J178" s="1"/>
    </row>
    <row r="179" s="2" customFormat="true" ht="18.75" hidden="false" customHeight="false" outlineLevel="0" collapsed="false">
      <c r="A179" s="110"/>
      <c r="F179" s="1"/>
      <c r="G179" s="1"/>
      <c r="H179" s="1"/>
      <c r="I179" s="1"/>
      <c r="J179" s="1"/>
    </row>
    <row r="180" s="2" customFormat="true" ht="18.75" hidden="false" customHeight="false" outlineLevel="0" collapsed="false">
      <c r="A180" s="110"/>
      <c r="F180" s="1"/>
      <c r="G180" s="1"/>
      <c r="H180" s="1"/>
      <c r="I180" s="1"/>
      <c r="J180" s="1"/>
    </row>
    <row r="181" s="2" customFormat="true" ht="18.75" hidden="false" customHeight="false" outlineLevel="0" collapsed="false">
      <c r="A181" s="110"/>
      <c r="F181" s="1"/>
      <c r="G181" s="1"/>
      <c r="H181" s="1"/>
      <c r="I181" s="1"/>
      <c r="J181" s="1"/>
    </row>
    <row r="182" s="2" customFormat="true" ht="18.75" hidden="false" customHeight="false" outlineLevel="0" collapsed="false">
      <c r="A182" s="110"/>
      <c r="F182" s="1"/>
      <c r="G182" s="1"/>
      <c r="H182" s="1"/>
      <c r="I182" s="1"/>
      <c r="J182" s="1"/>
    </row>
    <row r="183" s="2" customFormat="true" ht="18.75" hidden="false" customHeight="false" outlineLevel="0" collapsed="false">
      <c r="A183" s="110"/>
      <c r="F183" s="1"/>
      <c r="G183" s="1"/>
      <c r="H183" s="1"/>
      <c r="I183" s="1"/>
      <c r="J183" s="1"/>
    </row>
    <row r="184" s="2" customFormat="true" ht="18.75" hidden="false" customHeight="false" outlineLevel="0" collapsed="false">
      <c r="A184" s="110"/>
      <c r="F184" s="1"/>
      <c r="G184" s="1"/>
      <c r="H184" s="1"/>
      <c r="I184" s="1"/>
      <c r="J184" s="1"/>
    </row>
    <row r="185" s="2" customFormat="true" ht="18.75" hidden="false" customHeight="false" outlineLevel="0" collapsed="false">
      <c r="A185" s="110"/>
      <c r="F185" s="1"/>
      <c r="G185" s="1"/>
      <c r="H185" s="1"/>
      <c r="I185" s="1"/>
      <c r="J185" s="1"/>
    </row>
    <row r="186" s="2" customFormat="true" ht="18.75" hidden="false" customHeight="false" outlineLevel="0" collapsed="false">
      <c r="A186" s="110"/>
      <c r="F186" s="1"/>
      <c r="G186" s="1"/>
      <c r="H186" s="1"/>
      <c r="I186" s="1"/>
      <c r="J186" s="1"/>
    </row>
    <row r="187" s="2" customFormat="true" ht="18.75" hidden="false" customHeight="false" outlineLevel="0" collapsed="false">
      <c r="A187" s="110"/>
      <c r="F187" s="1"/>
      <c r="G187" s="1"/>
      <c r="H187" s="1"/>
      <c r="I187" s="1"/>
      <c r="J187" s="1"/>
    </row>
    <row r="188" s="2" customFormat="true" ht="18.75" hidden="false" customHeight="false" outlineLevel="0" collapsed="false">
      <c r="A188" s="110"/>
      <c r="F188" s="1"/>
      <c r="G188" s="1"/>
      <c r="H188" s="1"/>
      <c r="I188" s="1"/>
      <c r="J188" s="1"/>
    </row>
    <row r="189" s="2" customFormat="true" ht="18.75" hidden="false" customHeight="false" outlineLevel="0" collapsed="false">
      <c r="A189" s="110"/>
      <c r="F189" s="1"/>
      <c r="G189" s="1"/>
      <c r="H189" s="1"/>
      <c r="I189" s="1"/>
      <c r="J189" s="1"/>
    </row>
    <row r="190" s="2" customFormat="true" ht="18.75" hidden="false" customHeight="false" outlineLevel="0" collapsed="false">
      <c r="A190" s="110"/>
      <c r="F190" s="1"/>
      <c r="G190" s="1"/>
      <c r="H190" s="1"/>
      <c r="I190" s="1"/>
      <c r="J190" s="1"/>
    </row>
    <row r="191" s="2" customFormat="true" ht="18.75" hidden="false" customHeight="false" outlineLevel="0" collapsed="false">
      <c r="A191" s="110"/>
      <c r="F191" s="1"/>
      <c r="G191" s="1"/>
      <c r="H191" s="1"/>
      <c r="I191" s="1"/>
      <c r="J191" s="1"/>
    </row>
    <row r="192" s="2" customFormat="true" ht="18.75" hidden="false" customHeight="false" outlineLevel="0" collapsed="false">
      <c r="A192" s="110"/>
      <c r="F192" s="1"/>
      <c r="G192" s="1"/>
      <c r="H192" s="1"/>
      <c r="I192" s="1"/>
      <c r="J192" s="1"/>
    </row>
    <row r="193" s="2" customFormat="true" ht="18.75" hidden="false" customHeight="false" outlineLevel="0" collapsed="false">
      <c r="A193" s="110"/>
      <c r="F193" s="1"/>
      <c r="G193" s="1"/>
      <c r="H193" s="1"/>
      <c r="I193" s="1"/>
      <c r="J193" s="1"/>
    </row>
    <row r="194" s="2" customFormat="true" ht="18.75" hidden="false" customHeight="false" outlineLevel="0" collapsed="false">
      <c r="A194" s="110"/>
      <c r="F194" s="1"/>
      <c r="G194" s="1"/>
      <c r="H194" s="1"/>
      <c r="I194" s="1"/>
      <c r="J194" s="1"/>
    </row>
    <row r="195" s="2" customFormat="true" ht="18.75" hidden="false" customHeight="false" outlineLevel="0" collapsed="false">
      <c r="A195" s="110"/>
      <c r="F195" s="1"/>
      <c r="G195" s="1"/>
      <c r="H195" s="1"/>
      <c r="I195" s="1"/>
      <c r="J195" s="1"/>
    </row>
    <row r="196" s="2" customFormat="true" ht="18.75" hidden="false" customHeight="false" outlineLevel="0" collapsed="false">
      <c r="A196" s="110"/>
      <c r="F196" s="1"/>
      <c r="G196" s="1"/>
      <c r="H196" s="1"/>
      <c r="I196" s="1"/>
      <c r="J196" s="1"/>
    </row>
    <row r="197" s="2" customFormat="true" ht="18.75" hidden="false" customHeight="false" outlineLevel="0" collapsed="false">
      <c r="A197" s="110"/>
      <c r="F197" s="1"/>
      <c r="G197" s="1"/>
      <c r="H197" s="1"/>
      <c r="I197" s="1"/>
      <c r="J197" s="1"/>
    </row>
    <row r="198" s="2" customFormat="true" ht="18.75" hidden="false" customHeight="false" outlineLevel="0" collapsed="false">
      <c r="A198" s="110"/>
      <c r="F198" s="1"/>
      <c r="G198" s="1"/>
      <c r="H198" s="1"/>
      <c r="I198" s="1"/>
      <c r="J198" s="1"/>
    </row>
    <row r="199" s="2" customFormat="true" ht="18.75" hidden="false" customHeight="false" outlineLevel="0" collapsed="false">
      <c r="A199" s="110"/>
      <c r="F199" s="1"/>
      <c r="G199" s="1"/>
      <c r="H199" s="1"/>
      <c r="I199" s="1"/>
      <c r="J199" s="1"/>
    </row>
    <row r="200" s="2" customFormat="true" ht="18.75" hidden="false" customHeight="false" outlineLevel="0" collapsed="false">
      <c r="A200" s="110"/>
      <c r="F200" s="1"/>
      <c r="G200" s="1"/>
      <c r="H200" s="1"/>
      <c r="I200" s="1"/>
      <c r="J200" s="1"/>
    </row>
    <row r="201" s="2" customFormat="true" ht="18.75" hidden="false" customHeight="false" outlineLevel="0" collapsed="false">
      <c r="A201" s="110"/>
      <c r="F201" s="1"/>
      <c r="G201" s="1"/>
      <c r="H201" s="1"/>
      <c r="I201" s="1"/>
      <c r="J201" s="1"/>
    </row>
    <row r="202" s="2" customFormat="true" ht="18.75" hidden="false" customHeight="false" outlineLevel="0" collapsed="false">
      <c r="A202" s="110"/>
      <c r="F202" s="1"/>
      <c r="G202" s="1"/>
      <c r="H202" s="1"/>
      <c r="I202" s="1"/>
      <c r="J202" s="1"/>
    </row>
    <row r="203" s="2" customFormat="true" ht="18.75" hidden="false" customHeight="false" outlineLevel="0" collapsed="false">
      <c r="A203" s="110"/>
      <c r="F203" s="1"/>
      <c r="G203" s="1"/>
      <c r="H203" s="1"/>
      <c r="I203" s="1"/>
      <c r="J203" s="1"/>
    </row>
    <row r="204" s="2" customFormat="true" ht="18.75" hidden="false" customHeight="false" outlineLevel="0" collapsed="false">
      <c r="A204" s="110"/>
      <c r="F204" s="1"/>
      <c r="G204" s="1"/>
      <c r="H204" s="1"/>
      <c r="I204" s="1"/>
      <c r="J204" s="1"/>
    </row>
    <row r="205" s="2" customFormat="true" ht="18.75" hidden="false" customHeight="false" outlineLevel="0" collapsed="false">
      <c r="A205" s="110"/>
      <c r="F205" s="1"/>
      <c r="G205" s="1"/>
      <c r="H205" s="1"/>
      <c r="I205" s="1"/>
      <c r="J205" s="1"/>
    </row>
    <row r="206" s="2" customFormat="true" ht="18.75" hidden="false" customHeight="false" outlineLevel="0" collapsed="false">
      <c r="A206" s="110"/>
      <c r="F206" s="1"/>
      <c r="G206" s="1"/>
      <c r="H206" s="1"/>
      <c r="I206" s="1"/>
      <c r="J206" s="1"/>
    </row>
    <row r="207" s="2" customFormat="true" ht="18.75" hidden="false" customHeight="false" outlineLevel="0" collapsed="false">
      <c r="A207" s="110"/>
      <c r="F207" s="1"/>
      <c r="G207" s="1"/>
      <c r="H207" s="1"/>
      <c r="I207" s="1"/>
      <c r="J207" s="1"/>
    </row>
    <row r="208" s="2" customFormat="true" ht="18.75" hidden="false" customHeight="false" outlineLevel="0" collapsed="false">
      <c r="A208" s="110"/>
      <c r="F208" s="1"/>
      <c r="G208" s="1"/>
      <c r="H208" s="1"/>
      <c r="I208" s="1"/>
      <c r="J208" s="1"/>
    </row>
    <row r="209" s="2" customFormat="true" ht="18.75" hidden="false" customHeight="false" outlineLevel="0" collapsed="false">
      <c r="A209" s="110"/>
      <c r="F209" s="1"/>
      <c r="G209" s="1"/>
      <c r="H209" s="1"/>
      <c r="I209" s="1"/>
      <c r="J209" s="1"/>
    </row>
    <row r="210" s="2" customFormat="true" ht="18.75" hidden="false" customHeight="false" outlineLevel="0" collapsed="false">
      <c r="A210" s="110"/>
      <c r="F210" s="1"/>
      <c r="G210" s="1"/>
      <c r="H210" s="1"/>
      <c r="I210" s="1"/>
      <c r="J210" s="1"/>
    </row>
    <row r="211" s="2" customFormat="true" ht="18.75" hidden="false" customHeight="false" outlineLevel="0" collapsed="false">
      <c r="A211" s="110"/>
      <c r="F211" s="1"/>
      <c r="G211" s="1"/>
      <c r="H211" s="1"/>
      <c r="I211" s="1"/>
      <c r="J211" s="1"/>
    </row>
    <row r="212" s="2" customFormat="true" ht="18.75" hidden="false" customHeight="false" outlineLevel="0" collapsed="false">
      <c r="A212" s="110"/>
      <c r="F212" s="1"/>
      <c r="G212" s="1"/>
      <c r="H212" s="1"/>
      <c r="I212" s="1"/>
      <c r="J212" s="1"/>
    </row>
    <row r="213" s="2" customFormat="true" ht="18.75" hidden="false" customHeight="false" outlineLevel="0" collapsed="false">
      <c r="A213" s="110"/>
      <c r="F213" s="1"/>
      <c r="G213" s="1"/>
      <c r="H213" s="1"/>
      <c r="I213" s="1"/>
      <c r="J213" s="1"/>
    </row>
    <row r="214" s="2" customFormat="true" ht="18.75" hidden="false" customHeight="false" outlineLevel="0" collapsed="false">
      <c r="A214" s="110"/>
      <c r="F214" s="1"/>
      <c r="G214" s="1"/>
      <c r="H214" s="1"/>
      <c r="I214" s="1"/>
      <c r="J214" s="1"/>
    </row>
    <row r="215" s="2" customFormat="true" ht="18.75" hidden="false" customHeight="false" outlineLevel="0" collapsed="false">
      <c r="A215" s="110"/>
      <c r="F215" s="1"/>
      <c r="G215" s="1"/>
      <c r="H215" s="1"/>
      <c r="I215" s="1"/>
      <c r="J215" s="1"/>
    </row>
    <row r="216" s="2" customFormat="true" ht="18.75" hidden="false" customHeight="false" outlineLevel="0" collapsed="false">
      <c r="A216" s="110"/>
      <c r="F216" s="1"/>
      <c r="G216" s="1"/>
      <c r="H216" s="1"/>
      <c r="I216" s="1"/>
      <c r="J216" s="1"/>
    </row>
    <row r="217" s="2" customFormat="true" ht="18.75" hidden="false" customHeight="false" outlineLevel="0" collapsed="false">
      <c r="A217" s="110"/>
      <c r="F217" s="1"/>
      <c r="G217" s="1"/>
      <c r="H217" s="1"/>
      <c r="I217" s="1"/>
      <c r="J217" s="1"/>
    </row>
    <row r="218" s="2" customFormat="true" ht="18.75" hidden="false" customHeight="false" outlineLevel="0" collapsed="false">
      <c r="A218" s="110"/>
      <c r="F218" s="1"/>
      <c r="G218" s="1"/>
      <c r="H218" s="1"/>
      <c r="I218" s="1"/>
      <c r="J218" s="1"/>
    </row>
    <row r="219" s="2" customFormat="true" ht="18.75" hidden="false" customHeight="false" outlineLevel="0" collapsed="false">
      <c r="A219" s="110"/>
      <c r="F219" s="1"/>
      <c r="G219" s="1"/>
      <c r="H219" s="1"/>
      <c r="I219" s="1"/>
      <c r="J219" s="1"/>
    </row>
    <row r="220" s="2" customFormat="true" ht="18.75" hidden="false" customHeight="false" outlineLevel="0" collapsed="false">
      <c r="A220" s="110"/>
      <c r="F220" s="1"/>
      <c r="G220" s="1"/>
      <c r="H220" s="1"/>
      <c r="I220" s="1"/>
      <c r="J220" s="1"/>
    </row>
    <row r="221" s="2" customFormat="true" ht="18.75" hidden="false" customHeight="false" outlineLevel="0" collapsed="false">
      <c r="A221" s="110"/>
      <c r="F221" s="1"/>
      <c r="G221" s="1"/>
      <c r="H221" s="1"/>
      <c r="I221" s="1"/>
      <c r="J221" s="1"/>
    </row>
    <row r="222" s="2" customFormat="true" ht="18.75" hidden="false" customHeight="false" outlineLevel="0" collapsed="false">
      <c r="A222" s="110"/>
      <c r="F222" s="1"/>
      <c r="G222" s="1"/>
      <c r="H222" s="1"/>
      <c r="I222" s="1"/>
      <c r="J222" s="1"/>
    </row>
    <row r="223" s="2" customFormat="true" ht="18.75" hidden="false" customHeight="false" outlineLevel="0" collapsed="false">
      <c r="A223" s="110"/>
      <c r="F223" s="1"/>
      <c r="G223" s="1"/>
      <c r="H223" s="1"/>
      <c r="I223" s="1"/>
      <c r="J223" s="1"/>
    </row>
    <row r="224" s="2" customFormat="true" ht="18.75" hidden="false" customHeight="false" outlineLevel="0" collapsed="false">
      <c r="A224" s="110"/>
      <c r="F224" s="1"/>
      <c r="G224" s="1"/>
      <c r="H224" s="1"/>
      <c r="I224" s="1"/>
      <c r="J224" s="1"/>
    </row>
    <row r="225" s="2" customFormat="true" ht="18.75" hidden="false" customHeight="false" outlineLevel="0" collapsed="false">
      <c r="A225" s="110"/>
      <c r="F225" s="1"/>
      <c r="G225" s="1"/>
      <c r="H225" s="1"/>
      <c r="I225" s="1"/>
      <c r="J225" s="1"/>
    </row>
    <row r="226" s="2" customFormat="true" ht="18.75" hidden="false" customHeight="false" outlineLevel="0" collapsed="false">
      <c r="A226" s="110"/>
      <c r="F226" s="1"/>
      <c r="G226" s="1"/>
      <c r="H226" s="1"/>
      <c r="I226" s="1"/>
      <c r="J226" s="1"/>
    </row>
    <row r="227" s="2" customFormat="true" ht="18.75" hidden="false" customHeight="false" outlineLevel="0" collapsed="false">
      <c r="A227" s="110"/>
      <c r="F227" s="1"/>
      <c r="G227" s="1"/>
      <c r="H227" s="1"/>
      <c r="I227" s="1"/>
      <c r="J227" s="1"/>
    </row>
    <row r="228" s="2" customFormat="true" ht="18.75" hidden="false" customHeight="false" outlineLevel="0" collapsed="false">
      <c r="A228" s="110"/>
      <c r="F228" s="1"/>
      <c r="G228" s="1"/>
      <c r="H228" s="1"/>
      <c r="I228" s="1"/>
      <c r="J228" s="1"/>
    </row>
    <row r="229" s="2" customFormat="true" ht="18.75" hidden="false" customHeight="false" outlineLevel="0" collapsed="false">
      <c r="A229" s="110"/>
      <c r="F229" s="1"/>
      <c r="G229" s="1"/>
      <c r="H229" s="1"/>
      <c r="I229" s="1"/>
      <c r="J229" s="1"/>
    </row>
    <row r="230" s="2" customFormat="true" ht="18.75" hidden="false" customHeight="false" outlineLevel="0" collapsed="false">
      <c r="A230" s="110"/>
      <c r="F230" s="1"/>
      <c r="G230" s="1"/>
      <c r="H230" s="1"/>
      <c r="I230" s="1"/>
      <c r="J230" s="1"/>
    </row>
    <row r="231" s="2" customFormat="true" ht="18.75" hidden="false" customHeight="false" outlineLevel="0" collapsed="false">
      <c r="A231" s="110"/>
      <c r="F231" s="1"/>
      <c r="G231" s="1"/>
      <c r="H231" s="1"/>
      <c r="I231" s="1"/>
      <c r="J231" s="1"/>
    </row>
    <row r="232" s="2" customFormat="true" ht="18.75" hidden="false" customHeight="false" outlineLevel="0" collapsed="false">
      <c r="A232" s="110"/>
      <c r="F232" s="1"/>
      <c r="G232" s="1"/>
      <c r="H232" s="1"/>
      <c r="I232" s="1"/>
      <c r="J232" s="1"/>
    </row>
    <row r="233" s="2" customFormat="true" ht="18.75" hidden="false" customHeight="false" outlineLevel="0" collapsed="false">
      <c r="A233" s="110"/>
      <c r="F233" s="1"/>
      <c r="G233" s="1"/>
      <c r="H233" s="1"/>
      <c r="I233" s="1"/>
      <c r="J233" s="1"/>
    </row>
    <row r="234" s="2" customFormat="true" ht="18.75" hidden="false" customHeight="false" outlineLevel="0" collapsed="false">
      <c r="A234" s="110"/>
      <c r="F234" s="1"/>
      <c r="G234" s="1"/>
      <c r="H234" s="1"/>
      <c r="I234" s="1"/>
      <c r="J234" s="1"/>
    </row>
    <row r="235" s="2" customFormat="true" ht="18.75" hidden="false" customHeight="false" outlineLevel="0" collapsed="false">
      <c r="A235" s="110"/>
      <c r="F235" s="1"/>
      <c r="G235" s="1"/>
      <c r="H235" s="1"/>
      <c r="I235" s="1"/>
      <c r="J235" s="1"/>
    </row>
    <row r="236" s="2" customFormat="true" ht="18.75" hidden="false" customHeight="false" outlineLevel="0" collapsed="false">
      <c r="A236" s="110"/>
      <c r="F236" s="1"/>
      <c r="G236" s="1"/>
      <c r="H236" s="1"/>
      <c r="I236" s="1"/>
      <c r="J236" s="1"/>
    </row>
    <row r="237" s="2" customFormat="true" ht="18.75" hidden="false" customHeight="false" outlineLevel="0" collapsed="false">
      <c r="A237" s="110"/>
      <c r="F237" s="1"/>
      <c r="G237" s="1"/>
      <c r="H237" s="1"/>
      <c r="I237" s="1"/>
      <c r="J237" s="1"/>
    </row>
    <row r="238" s="2" customFormat="true" ht="18.75" hidden="false" customHeight="false" outlineLevel="0" collapsed="false">
      <c r="A238" s="110"/>
      <c r="F238" s="1"/>
      <c r="G238" s="1"/>
      <c r="H238" s="1"/>
      <c r="I238" s="1"/>
      <c r="J238" s="1"/>
    </row>
    <row r="239" s="2" customFormat="true" ht="18.75" hidden="false" customHeight="false" outlineLevel="0" collapsed="false">
      <c r="A239" s="110"/>
      <c r="F239" s="1"/>
      <c r="G239" s="1"/>
      <c r="H239" s="1"/>
      <c r="I239" s="1"/>
      <c r="J239" s="1"/>
    </row>
    <row r="240" s="2" customFormat="true" ht="18.75" hidden="false" customHeight="false" outlineLevel="0" collapsed="false">
      <c r="A240" s="110"/>
      <c r="F240" s="1"/>
      <c r="G240" s="1"/>
      <c r="H240" s="1"/>
      <c r="I240" s="1"/>
      <c r="J240" s="1"/>
    </row>
    <row r="241" s="2" customFormat="true" ht="18.75" hidden="false" customHeight="false" outlineLevel="0" collapsed="false">
      <c r="A241" s="110"/>
      <c r="F241" s="1"/>
      <c r="G241" s="1"/>
      <c r="H241" s="1"/>
      <c r="I241" s="1"/>
      <c r="J241" s="1"/>
    </row>
    <row r="242" s="2" customFormat="true" ht="18.75" hidden="false" customHeight="false" outlineLevel="0" collapsed="false">
      <c r="A242" s="110"/>
      <c r="F242" s="1"/>
      <c r="G242" s="1"/>
      <c r="H242" s="1"/>
      <c r="I242" s="1"/>
      <c r="J242" s="1"/>
    </row>
    <row r="243" s="2" customFormat="true" ht="18.75" hidden="false" customHeight="false" outlineLevel="0" collapsed="false">
      <c r="A243" s="110"/>
      <c r="F243" s="1"/>
      <c r="G243" s="1"/>
      <c r="H243" s="1"/>
      <c r="I243" s="1"/>
      <c r="J243" s="1"/>
    </row>
    <row r="244" s="2" customFormat="true" ht="18.75" hidden="false" customHeight="false" outlineLevel="0" collapsed="false">
      <c r="A244" s="110"/>
      <c r="F244" s="1"/>
      <c r="G244" s="1"/>
      <c r="H244" s="1"/>
      <c r="I244" s="1"/>
      <c r="J244" s="1"/>
    </row>
    <row r="245" s="2" customFormat="true" ht="18.75" hidden="false" customHeight="false" outlineLevel="0" collapsed="false">
      <c r="A245" s="110"/>
      <c r="F245" s="1"/>
      <c r="G245" s="1"/>
      <c r="H245" s="1"/>
      <c r="I245" s="1"/>
      <c r="J245" s="1"/>
    </row>
    <row r="246" s="2" customFormat="true" ht="18.75" hidden="false" customHeight="false" outlineLevel="0" collapsed="false">
      <c r="A246" s="110"/>
      <c r="F246" s="1"/>
      <c r="G246" s="1"/>
      <c r="H246" s="1"/>
      <c r="I246" s="1"/>
      <c r="J246" s="1"/>
    </row>
    <row r="247" s="2" customFormat="true" ht="18.75" hidden="false" customHeight="false" outlineLevel="0" collapsed="false">
      <c r="A247" s="110"/>
      <c r="F247" s="1"/>
      <c r="G247" s="1"/>
      <c r="H247" s="1"/>
      <c r="I247" s="1"/>
      <c r="J247" s="1"/>
    </row>
    <row r="248" s="2" customFormat="true" ht="18.75" hidden="false" customHeight="false" outlineLevel="0" collapsed="false">
      <c r="A248" s="110"/>
      <c r="F248" s="1"/>
      <c r="G248" s="1"/>
      <c r="H248" s="1"/>
      <c r="I248" s="1"/>
      <c r="J248" s="1"/>
    </row>
    <row r="249" s="2" customFormat="true" ht="18.75" hidden="false" customHeight="false" outlineLevel="0" collapsed="false">
      <c r="A249" s="110"/>
      <c r="F249" s="1"/>
      <c r="G249" s="1"/>
      <c r="H249" s="1"/>
      <c r="I249" s="1"/>
      <c r="J249" s="1"/>
    </row>
    <row r="250" s="2" customFormat="true" ht="18.75" hidden="false" customHeight="false" outlineLevel="0" collapsed="false">
      <c r="A250" s="110"/>
      <c r="F250" s="1"/>
      <c r="G250" s="1"/>
      <c r="H250" s="1"/>
      <c r="I250" s="1"/>
      <c r="J250" s="1"/>
    </row>
    <row r="251" s="2" customFormat="true" ht="18.75" hidden="false" customHeight="false" outlineLevel="0" collapsed="false">
      <c r="A251" s="110"/>
      <c r="F251" s="1"/>
      <c r="G251" s="1"/>
      <c r="H251" s="1"/>
      <c r="I251" s="1"/>
      <c r="J251" s="1"/>
    </row>
    <row r="252" s="2" customFormat="true" ht="18.75" hidden="false" customHeight="false" outlineLevel="0" collapsed="false">
      <c r="A252" s="110"/>
      <c r="F252" s="1"/>
      <c r="G252" s="1"/>
      <c r="H252" s="1"/>
      <c r="I252" s="1"/>
      <c r="J252" s="1"/>
    </row>
    <row r="253" s="2" customFormat="true" ht="18.75" hidden="false" customHeight="false" outlineLevel="0" collapsed="false">
      <c r="A253" s="110"/>
      <c r="F253" s="1"/>
      <c r="G253" s="1"/>
      <c r="H253" s="1"/>
      <c r="I253" s="1"/>
      <c r="J253" s="1"/>
    </row>
    <row r="254" s="2" customFormat="true" ht="18.75" hidden="false" customHeight="false" outlineLevel="0" collapsed="false">
      <c r="A254" s="110"/>
      <c r="F254" s="1"/>
      <c r="G254" s="1"/>
      <c r="H254" s="1"/>
      <c r="I254" s="1"/>
      <c r="J254" s="1"/>
    </row>
    <row r="255" s="2" customFormat="true" ht="18.75" hidden="false" customHeight="false" outlineLevel="0" collapsed="false">
      <c r="A255" s="110"/>
      <c r="F255" s="1"/>
      <c r="G255" s="1"/>
      <c r="H255" s="1"/>
      <c r="I255" s="1"/>
      <c r="J255" s="1"/>
    </row>
    <row r="256" s="2" customFormat="true" ht="18.75" hidden="false" customHeight="false" outlineLevel="0" collapsed="false">
      <c r="A256" s="110"/>
      <c r="F256" s="1"/>
      <c r="G256" s="1"/>
      <c r="H256" s="1"/>
      <c r="I256" s="1"/>
      <c r="J256" s="1"/>
    </row>
    <row r="257" s="2" customFormat="true" ht="18.75" hidden="false" customHeight="false" outlineLevel="0" collapsed="false">
      <c r="A257" s="110"/>
      <c r="F257" s="1"/>
      <c r="G257" s="1"/>
      <c r="H257" s="1"/>
      <c r="I257" s="1"/>
      <c r="J257" s="1"/>
    </row>
    <row r="258" s="2" customFormat="true" ht="18.75" hidden="false" customHeight="false" outlineLevel="0" collapsed="false">
      <c r="A258" s="110"/>
      <c r="F258" s="1"/>
      <c r="G258" s="1"/>
      <c r="H258" s="1"/>
      <c r="I258" s="1"/>
      <c r="J258" s="1"/>
    </row>
    <row r="259" s="2" customFormat="true" ht="18.75" hidden="false" customHeight="false" outlineLevel="0" collapsed="false">
      <c r="A259" s="110"/>
      <c r="F259" s="1"/>
      <c r="G259" s="1"/>
      <c r="H259" s="1"/>
      <c r="I259" s="1"/>
      <c r="J259" s="1"/>
    </row>
    <row r="260" s="2" customFormat="true" ht="18.75" hidden="false" customHeight="false" outlineLevel="0" collapsed="false">
      <c r="A260" s="110"/>
      <c r="F260" s="1"/>
      <c r="G260" s="1"/>
      <c r="H260" s="1"/>
      <c r="I260" s="1"/>
      <c r="J260" s="1"/>
    </row>
    <row r="261" s="2" customFormat="true" ht="18.75" hidden="false" customHeight="false" outlineLevel="0" collapsed="false">
      <c r="A261" s="110"/>
      <c r="F261" s="1"/>
      <c r="G261" s="1"/>
      <c r="H261" s="1"/>
      <c r="I261" s="1"/>
      <c r="J261" s="1"/>
    </row>
    <row r="262" s="2" customFormat="true" ht="18.75" hidden="false" customHeight="false" outlineLevel="0" collapsed="false">
      <c r="A262" s="110"/>
      <c r="F262" s="1"/>
      <c r="G262" s="1"/>
      <c r="H262" s="1"/>
      <c r="I262" s="1"/>
      <c r="J262" s="1"/>
    </row>
    <row r="263" s="2" customFormat="true" ht="18.75" hidden="false" customHeight="false" outlineLevel="0" collapsed="false">
      <c r="A263" s="110"/>
      <c r="F263" s="1"/>
      <c r="G263" s="1"/>
      <c r="H263" s="1"/>
      <c r="I263" s="1"/>
      <c r="J263" s="1"/>
    </row>
    <row r="264" s="2" customFormat="true" ht="18.75" hidden="false" customHeight="false" outlineLevel="0" collapsed="false">
      <c r="A264" s="110"/>
      <c r="F264" s="1"/>
      <c r="G264" s="1"/>
      <c r="H264" s="1"/>
      <c r="I264" s="1"/>
      <c r="J264" s="1"/>
    </row>
    <row r="265" s="2" customFormat="true" ht="18.75" hidden="false" customHeight="false" outlineLevel="0" collapsed="false">
      <c r="A265" s="110"/>
      <c r="F265" s="1"/>
      <c r="G265" s="1"/>
      <c r="H265" s="1"/>
      <c r="I265" s="1"/>
      <c r="J265" s="1"/>
    </row>
    <row r="266" s="2" customFormat="true" ht="18.75" hidden="false" customHeight="false" outlineLevel="0" collapsed="false">
      <c r="A266" s="110"/>
      <c r="F266" s="1"/>
      <c r="G266" s="1"/>
      <c r="H266" s="1"/>
      <c r="I266" s="1"/>
      <c r="J266" s="1"/>
    </row>
    <row r="267" s="2" customFormat="true" ht="18.75" hidden="false" customHeight="false" outlineLevel="0" collapsed="false">
      <c r="A267" s="110"/>
      <c r="F267" s="1"/>
      <c r="G267" s="1"/>
      <c r="H267" s="1"/>
      <c r="I267" s="1"/>
      <c r="J267" s="1"/>
    </row>
    <row r="268" s="2" customFormat="true" ht="18.75" hidden="false" customHeight="false" outlineLevel="0" collapsed="false">
      <c r="A268" s="110"/>
      <c r="F268" s="1"/>
      <c r="G268" s="1"/>
      <c r="H268" s="1"/>
      <c r="I268" s="1"/>
      <c r="J268" s="1"/>
    </row>
    <row r="269" s="2" customFormat="true" ht="18.75" hidden="false" customHeight="false" outlineLevel="0" collapsed="false">
      <c r="A269" s="110"/>
      <c r="F269" s="1"/>
      <c r="G269" s="1"/>
      <c r="H269" s="1"/>
      <c r="I269" s="1"/>
      <c r="J269" s="1"/>
    </row>
    <row r="270" s="2" customFormat="true" ht="18.75" hidden="false" customHeight="false" outlineLevel="0" collapsed="false">
      <c r="A270" s="110"/>
      <c r="F270" s="1"/>
      <c r="G270" s="1"/>
      <c r="H270" s="1"/>
      <c r="I270" s="1"/>
      <c r="J270" s="1"/>
    </row>
    <row r="271" s="2" customFormat="true" ht="18.75" hidden="false" customHeight="false" outlineLevel="0" collapsed="false">
      <c r="A271" s="110"/>
      <c r="F271" s="1"/>
      <c r="G271" s="1"/>
      <c r="H271" s="1"/>
      <c r="I271" s="1"/>
      <c r="J271" s="1"/>
    </row>
    <row r="272" s="2" customFormat="true" ht="18.75" hidden="false" customHeight="false" outlineLevel="0" collapsed="false">
      <c r="A272" s="110"/>
      <c r="F272" s="1"/>
      <c r="G272" s="1"/>
      <c r="H272" s="1"/>
      <c r="I272" s="1"/>
      <c r="J272" s="1"/>
    </row>
    <row r="273" s="2" customFormat="true" ht="18.75" hidden="false" customHeight="false" outlineLevel="0" collapsed="false">
      <c r="A273" s="110"/>
      <c r="F273" s="1"/>
      <c r="G273" s="1"/>
      <c r="H273" s="1"/>
      <c r="I273" s="1"/>
      <c r="J273" s="1"/>
    </row>
    <row r="274" s="2" customFormat="true" ht="18.75" hidden="false" customHeight="false" outlineLevel="0" collapsed="false">
      <c r="A274" s="110"/>
      <c r="F274" s="1"/>
      <c r="G274" s="1"/>
      <c r="H274" s="1"/>
      <c r="I274" s="1"/>
      <c r="J274" s="1"/>
    </row>
    <row r="275" s="2" customFormat="true" ht="18.75" hidden="false" customHeight="false" outlineLevel="0" collapsed="false">
      <c r="A275" s="110"/>
      <c r="F275" s="1"/>
      <c r="G275" s="1"/>
      <c r="H275" s="1"/>
      <c r="I275" s="1"/>
      <c r="J275" s="1"/>
    </row>
    <row r="276" s="2" customFormat="true" ht="18.75" hidden="false" customHeight="false" outlineLevel="0" collapsed="false">
      <c r="A276" s="110"/>
      <c r="F276" s="1"/>
      <c r="G276" s="1"/>
      <c r="H276" s="1"/>
      <c r="I276" s="1"/>
      <c r="J276" s="1"/>
    </row>
    <row r="277" s="2" customFormat="true" ht="18.75" hidden="false" customHeight="false" outlineLevel="0" collapsed="false">
      <c r="A277" s="110"/>
      <c r="F277" s="1"/>
      <c r="G277" s="1"/>
      <c r="H277" s="1"/>
      <c r="I277" s="1"/>
      <c r="J277" s="1"/>
    </row>
    <row r="278" s="2" customFormat="true" ht="18.75" hidden="false" customHeight="false" outlineLevel="0" collapsed="false">
      <c r="A278" s="110"/>
      <c r="F278" s="1"/>
      <c r="G278" s="1"/>
      <c r="H278" s="1"/>
      <c r="I278" s="1"/>
      <c r="J278" s="1"/>
    </row>
    <row r="279" s="2" customFormat="true" ht="18.75" hidden="false" customHeight="false" outlineLevel="0" collapsed="false">
      <c r="A279" s="110"/>
      <c r="F279" s="1"/>
      <c r="G279" s="1"/>
      <c r="H279" s="1"/>
      <c r="I279" s="1"/>
      <c r="J279" s="1"/>
    </row>
    <row r="280" s="2" customFormat="true" ht="18.75" hidden="false" customHeight="false" outlineLevel="0" collapsed="false">
      <c r="A280" s="110"/>
      <c r="F280" s="1"/>
      <c r="G280" s="1"/>
      <c r="H280" s="1"/>
      <c r="I280" s="1"/>
      <c r="J280" s="1"/>
    </row>
    <row r="281" s="2" customFormat="true" ht="18.75" hidden="false" customHeight="false" outlineLevel="0" collapsed="false">
      <c r="A281" s="110"/>
      <c r="F281" s="1"/>
      <c r="G281" s="1"/>
      <c r="H281" s="1"/>
      <c r="I281" s="1"/>
      <c r="J281" s="1"/>
    </row>
    <row r="282" s="2" customFormat="true" ht="18.75" hidden="false" customHeight="false" outlineLevel="0" collapsed="false">
      <c r="A282" s="110"/>
      <c r="F282" s="1"/>
      <c r="G282" s="1"/>
      <c r="H282" s="1"/>
      <c r="I282" s="1"/>
      <c r="J282" s="1"/>
    </row>
    <row r="283" s="2" customFormat="true" ht="18.75" hidden="false" customHeight="false" outlineLevel="0" collapsed="false">
      <c r="A283" s="110"/>
      <c r="F283" s="1"/>
      <c r="G283" s="1"/>
      <c r="H283" s="1"/>
      <c r="I283" s="1"/>
      <c r="J283" s="1"/>
    </row>
    <row r="284" s="2" customFormat="true" ht="18.75" hidden="false" customHeight="false" outlineLevel="0" collapsed="false">
      <c r="A284" s="110"/>
      <c r="F284" s="1"/>
      <c r="G284" s="1"/>
      <c r="H284" s="1"/>
      <c r="I284" s="1"/>
      <c r="J284" s="1"/>
    </row>
    <row r="285" s="2" customFormat="true" ht="18.75" hidden="false" customHeight="false" outlineLevel="0" collapsed="false">
      <c r="A285" s="110"/>
      <c r="F285" s="1"/>
      <c r="G285" s="1"/>
      <c r="H285" s="1"/>
      <c r="I285" s="1"/>
      <c r="J285" s="1"/>
    </row>
    <row r="286" s="2" customFormat="true" ht="18.75" hidden="false" customHeight="false" outlineLevel="0" collapsed="false">
      <c r="A286" s="110"/>
      <c r="F286" s="1"/>
      <c r="G286" s="1"/>
      <c r="H286" s="1"/>
      <c r="I286" s="1"/>
      <c r="J286" s="1"/>
    </row>
  </sheetData>
  <mergeCells count="62">
    <mergeCell ref="A3:B3"/>
    <mergeCell ref="A4:B4"/>
    <mergeCell ref="A5:B5"/>
    <mergeCell ref="G9:J9"/>
    <mergeCell ref="A11:B11"/>
    <mergeCell ref="G11:J11"/>
    <mergeCell ref="A12:D12"/>
    <mergeCell ref="G12:J12"/>
    <mergeCell ref="A14:B14"/>
    <mergeCell ref="C14:D14"/>
    <mergeCell ref="G15:J15"/>
    <mergeCell ref="A18:D18"/>
    <mergeCell ref="G18:H18"/>
    <mergeCell ref="I18:J18"/>
    <mergeCell ref="A19:A20"/>
    <mergeCell ref="B19:F20"/>
    <mergeCell ref="G19:G20"/>
    <mergeCell ref="H19:H20"/>
    <mergeCell ref="I19:I20"/>
    <mergeCell ref="J19:J20"/>
    <mergeCell ref="B21:F21"/>
    <mergeCell ref="I21:I22"/>
    <mergeCell ref="J21:J22"/>
    <mergeCell ref="B22:F22"/>
    <mergeCell ref="B23:F23"/>
    <mergeCell ref="I23:I24"/>
    <mergeCell ref="J23:J24"/>
    <mergeCell ref="B24:H24"/>
    <mergeCell ref="B25:H25"/>
    <mergeCell ref="I25:I26"/>
    <mergeCell ref="J25:J26"/>
    <mergeCell ref="B26:H26"/>
    <mergeCell ref="B27:H27"/>
    <mergeCell ref="I27:I28"/>
    <mergeCell ref="J27:J28"/>
    <mergeCell ref="B28:H28"/>
    <mergeCell ref="B29:G29"/>
    <mergeCell ref="H29:I29"/>
    <mergeCell ref="B30:G30"/>
    <mergeCell ref="H30:I30"/>
    <mergeCell ref="A33:J33"/>
    <mergeCell ref="A34:J34"/>
    <mergeCell ref="A35:J35"/>
    <mergeCell ref="A37:A38"/>
    <mergeCell ref="B37:B38"/>
    <mergeCell ref="C37:C38"/>
    <mergeCell ref="D37:D38"/>
    <mergeCell ref="E37:E38"/>
    <mergeCell ref="F37:F38"/>
    <mergeCell ref="G37:J37"/>
    <mergeCell ref="A40:J40"/>
    <mergeCell ref="A46:J46"/>
    <mergeCell ref="A53:J53"/>
    <mergeCell ref="A55:J55"/>
    <mergeCell ref="A77:J77"/>
    <mergeCell ref="A99:J99"/>
    <mergeCell ref="A110:J110"/>
    <mergeCell ref="A134:A135"/>
    <mergeCell ref="C134:F134"/>
    <mergeCell ref="H134:J134"/>
    <mergeCell ref="C135:F135"/>
    <mergeCell ref="H135:J135"/>
  </mergeCells>
  <printOptions headings="false" gridLines="false" gridLinesSet="true" horizontalCentered="false" verticalCentered="false"/>
  <pageMargins left="1.10208333333333" right="0.39375" top="0.903472222222222" bottom="0.433333333333333" header="0.39375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true" differentOddEven="false">
    <oddHeader>&amp;RПродовження додатка 1</oddHeader>
    <oddFooter/>
    <firstHeader/>
    <firstFooter/>
  </headerFooter>
  <rowBreaks count="3" manualBreakCount="3">
    <brk id="45" man="true" max="16383" min="0"/>
    <brk id="63" man="true" max="16383" min="0"/>
    <brk id="8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80" workbookViewId="0">
      <selection pane="topLeft" activeCell="A131" activeCellId="0" sqref="A131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" width="89.86"/>
    <col collapsed="false" customWidth="true" hidden="false" outlineLevel="0" max="2" min="2" style="2" width="14.86"/>
    <col collapsed="false" customWidth="true" hidden="false" outlineLevel="0" max="5" min="3" style="2" width="19.86"/>
    <col collapsed="false" customWidth="true" hidden="false" outlineLevel="0" max="15" min="6" style="1" width="19.86"/>
    <col collapsed="false" customWidth="false" hidden="false" outlineLevel="0" max="16384" min="16" style="1" width="9.14"/>
  </cols>
  <sheetData>
    <row r="1" customFormat="false" ht="18.75" hidden="false" customHeight="true" outlineLevel="0" collapsed="false">
      <c r="A1" s="111" t="s">
        <v>166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customFormat="false" ht="13.5" hidden="false" customHeight="true" outlineLevel="0" collapsed="false"/>
    <row r="3" customFormat="false" ht="18.75" hidden="false" customHeight="false" outlineLevel="0" collapsed="false">
      <c r="A3" s="112" t="s">
        <v>167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customFormat="false" ht="9" hidden="false" customHeight="true" outlineLevel="0" collapsed="false">
      <c r="A4" s="113"/>
      <c r="B4" s="114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customFormat="false" ht="18.75" hidden="false" customHeight="true" outlineLevel="0" collapsed="false">
      <c r="A5" s="115" t="s">
        <v>168</v>
      </c>
      <c r="B5" s="115" t="s">
        <v>169</v>
      </c>
      <c r="C5" s="115"/>
      <c r="D5" s="115"/>
      <c r="E5" s="115"/>
      <c r="F5" s="32" t="s">
        <v>170</v>
      </c>
      <c r="G5" s="32"/>
      <c r="H5" s="32"/>
      <c r="I5" s="32"/>
      <c r="J5" s="32"/>
      <c r="K5" s="32"/>
      <c r="L5" s="32"/>
      <c r="M5" s="32"/>
      <c r="N5" s="32"/>
      <c r="O5" s="32"/>
    </row>
    <row r="6" customFormat="false" ht="18.75" hidden="false" customHeight="true" outlineLevel="0" collapsed="false">
      <c r="A6" s="115" t="n">
        <v>1</v>
      </c>
      <c r="B6" s="115" t="n">
        <v>2</v>
      </c>
      <c r="C6" s="115"/>
      <c r="D6" s="115"/>
      <c r="E6" s="115"/>
      <c r="F6" s="32" t="n">
        <v>3</v>
      </c>
      <c r="G6" s="32"/>
      <c r="H6" s="32"/>
      <c r="I6" s="32"/>
      <c r="J6" s="32"/>
      <c r="K6" s="32"/>
      <c r="L6" s="32"/>
      <c r="M6" s="32"/>
      <c r="N6" s="32"/>
      <c r="O6" s="32"/>
    </row>
    <row r="7" customFormat="false" ht="18.75" hidden="false" customHeight="true" outlineLevel="0" collapsed="false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customFormat="false" ht="18.75" hidden="false" customHeight="false" outlineLevel="0" collapsed="false">
      <c r="A8" s="119"/>
      <c r="F8" s="2"/>
      <c r="G8" s="2"/>
      <c r="H8" s="2"/>
      <c r="I8" s="2"/>
      <c r="J8" s="2"/>
      <c r="K8" s="2"/>
      <c r="L8" s="2"/>
      <c r="M8" s="2"/>
      <c r="N8" s="2"/>
      <c r="O8" s="2"/>
    </row>
    <row r="9" customFormat="false" ht="18.75" hidden="false" customHeight="true" outlineLevel="0" collapsed="false">
      <c r="A9" s="102" t="s">
        <v>171</v>
      </c>
      <c r="B9" s="102"/>
      <c r="C9" s="102"/>
      <c r="D9" s="102"/>
      <c r="E9" s="102"/>
      <c r="F9" s="102"/>
      <c r="G9" s="102"/>
      <c r="H9" s="102"/>
      <c r="I9" s="102"/>
      <c r="J9" s="102"/>
      <c r="K9" s="113"/>
      <c r="L9" s="113"/>
      <c r="M9" s="113"/>
      <c r="N9" s="113"/>
      <c r="O9" s="113"/>
    </row>
    <row r="10" customFormat="false" ht="7.5" hidden="false" customHeight="true" outlineLevel="0" collapsed="false">
      <c r="A10" s="120"/>
      <c r="B10" s="114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customFormat="false" ht="67.5" hidden="false" customHeight="true" outlineLevel="0" collapsed="false">
      <c r="A11" s="22" t="s">
        <v>172</v>
      </c>
      <c r="B11" s="22" t="s">
        <v>173</v>
      </c>
      <c r="C11" s="22"/>
      <c r="D11" s="22" t="s">
        <v>174</v>
      </c>
      <c r="E11" s="22"/>
      <c r="F11" s="22"/>
      <c r="G11" s="22" t="s">
        <v>175</v>
      </c>
      <c r="H11" s="22"/>
      <c r="I11" s="22"/>
      <c r="J11" s="22" t="s">
        <v>176</v>
      </c>
      <c r="K11" s="22"/>
      <c r="L11" s="22"/>
      <c r="M11" s="22" t="s">
        <v>177</v>
      </c>
      <c r="N11" s="22"/>
      <c r="O11" s="22"/>
    </row>
    <row r="12" customFormat="false" ht="150" hidden="false" customHeight="true" outlineLevel="0" collapsed="false">
      <c r="A12" s="22"/>
      <c r="B12" s="22" t="s">
        <v>178</v>
      </c>
      <c r="C12" s="22" t="s">
        <v>179</v>
      </c>
      <c r="D12" s="22" t="s">
        <v>180</v>
      </c>
      <c r="E12" s="22" t="s">
        <v>181</v>
      </c>
      <c r="F12" s="22" t="s">
        <v>182</v>
      </c>
      <c r="G12" s="22" t="s">
        <v>180</v>
      </c>
      <c r="H12" s="22" t="s">
        <v>181</v>
      </c>
      <c r="I12" s="22" t="s">
        <v>182</v>
      </c>
      <c r="J12" s="22" t="s">
        <v>180</v>
      </c>
      <c r="K12" s="22" t="s">
        <v>181</v>
      </c>
      <c r="L12" s="22" t="s">
        <v>182</v>
      </c>
      <c r="M12" s="22" t="s">
        <v>180</v>
      </c>
      <c r="N12" s="22" t="s">
        <v>181</v>
      </c>
      <c r="O12" s="22" t="s">
        <v>182</v>
      </c>
    </row>
    <row r="13" customFormat="false" ht="18.75" hidden="false" customHeight="false" outlineLevel="0" collapsed="false">
      <c r="A13" s="22" t="n">
        <v>1</v>
      </c>
      <c r="B13" s="22" t="n">
        <v>2</v>
      </c>
      <c r="C13" s="22" t="n">
        <v>3</v>
      </c>
      <c r="D13" s="22" t="n">
        <v>4</v>
      </c>
      <c r="E13" s="22" t="n">
        <v>5</v>
      </c>
      <c r="F13" s="22" t="n">
        <v>6</v>
      </c>
      <c r="G13" s="22" t="n">
        <v>7</v>
      </c>
      <c r="H13" s="32" t="n">
        <v>8</v>
      </c>
      <c r="I13" s="32" t="n">
        <v>9</v>
      </c>
      <c r="J13" s="32" t="n">
        <v>10</v>
      </c>
      <c r="K13" s="32" t="n">
        <v>11</v>
      </c>
      <c r="L13" s="32" t="n">
        <v>12</v>
      </c>
      <c r="M13" s="32" t="n">
        <v>13</v>
      </c>
      <c r="N13" s="32" t="n">
        <v>14</v>
      </c>
      <c r="O13" s="32" t="n">
        <v>15</v>
      </c>
    </row>
    <row r="14" customFormat="false" ht="18.75" hidden="false" customHeight="false" outlineLevel="0" collapsed="false">
      <c r="A14" s="89"/>
      <c r="B14" s="78"/>
      <c r="C14" s="78"/>
      <c r="D14" s="121"/>
      <c r="E14" s="121"/>
      <c r="F14" s="122"/>
      <c r="G14" s="121"/>
      <c r="H14" s="121"/>
      <c r="I14" s="122"/>
      <c r="J14" s="121"/>
      <c r="K14" s="121"/>
      <c r="L14" s="122"/>
      <c r="M14" s="121"/>
      <c r="N14" s="121"/>
      <c r="O14" s="122"/>
    </row>
    <row r="15" customFormat="false" ht="18.75" hidden="false" customHeight="false" outlineLevel="0" collapsed="false">
      <c r="A15" s="89"/>
      <c r="B15" s="78"/>
      <c r="C15" s="78"/>
      <c r="D15" s="121"/>
      <c r="E15" s="121"/>
      <c r="F15" s="122"/>
      <c r="G15" s="121"/>
      <c r="H15" s="121"/>
      <c r="I15" s="122"/>
      <c r="J15" s="121"/>
      <c r="K15" s="121"/>
      <c r="L15" s="122"/>
      <c r="M15" s="121"/>
      <c r="N15" s="121"/>
      <c r="O15" s="122"/>
    </row>
    <row r="16" customFormat="false" ht="18.75" hidden="false" customHeight="false" outlineLevel="0" collapsed="false">
      <c r="A16" s="123" t="s">
        <v>183</v>
      </c>
      <c r="B16" s="79" t="n">
        <v>100</v>
      </c>
      <c r="C16" s="79" t="n">
        <v>100</v>
      </c>
      <c r="D16" s="124" t="n">
        <f aca="false">SUM(D14:D15)</f>
        <v>0</v>
      </c>
      <c r="E16" s="125"/>
      <c r="F16" s="126"/>
      <c r="G16" s="124" t="n">
        <f aca="false">SUM(G14:G15)</f>
        <v>0</v>
      </c>
      <c r="H16" s="125"/>
      <c r="I16" s="126"/>
      <c r="J16" s="124" t="n">
        <f aca="false">SUM(J14:J15)</f>
        <v>0</v>
      </c>
      <c r="K16" s="125"/>
      <c r="L16" s="126"/>
      <c r="M16" s="124" t="n">
        <f aca="false">SUM(M14:M15)</f>
        <v>0</v>
      </c>
      <c r="N16" s="125"/>
      <c r="O16" s="126"/>
    </row>
    <row r="18" customFormat="false" ht="18.75" hidden="false" customHeight="false" outlineLevel="0" collapsed="false">
      <c r="A18" s="112" t="s">
        <v>184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customFormat="false" ht="11.25" hidden="false" customHeight="true" outlineLevel="0" collapsed="false">
      <c r="A19" s="112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customFormat="false" ht="44.25" hidden="false" customHeight="true" outlineLevel="0" collapsed="false">
      <c r="A20" s="32" t="s">
        <v>36</v>
      </c>
      <c r="B20" s="22" t="s">
        <v>37</v>
      </c>
      <c r="C20" s="22" t="s">
        <v>38</v>
      </c>
      <c r="D20" s="22" t="s">
        <v>185</v>
      </c>
      <c r="E20" s="33" t="s">
        <v>186</v>
      </c>
      <c r="F20" s="22" t="s">
        <v>187</v>
      </c>
      <c r="G20" s="22" t="s">
        <v>188</v>
      </c>
      <c r="H20" s="22"/>
      <c r="I20" s="22"/>
      <c r="J20" s="22"/>
      <c r="K20" s="22" t="s">
        <v>189</v>
      </c>
      <c r="L20" s="22"/>
      <c r="M20" s="22"/>
      <c r="N20" s="22"/>
      <c r="O20" s="22"/>
    </row>
    <row r="21" customFormat="false" ht="52.5" hidden="false" customHeight="true" outlineLevel="0" collapsed="false">
      <c r="A21" s="32"/>
      <c r="B21" s="22"/>
      <c r="C21" s="22"/>
      <c r="D21" s="22"/>
      <c r="E21" s="33"/>
      <c r="F21" s="22"/>
      <c r="G21" s="33" t="s">
        <v>190</v>
      </c>
      <c r="H21" s="33" t="s">
        <v>191</v>
      </c>
      <c r="I21" s="33" t="s">
        <v>192</v>
      </c>
      <c r="J21" s="33" t="s">
        <v>193</v>
      </c>
      <c r="K21" s="22"/>
      <c r="L21" s="22"/>
      <c r="M21" s="22"/>
      <c r="N21" s="22"/>
      <c r="O21" s="22"/>
    </row>
    <row r="22" customFormat="false" ht="18.75" hidden="false" customHeight="false" outlineLevel="0" collapsed="false">
      <c r="A22" s="32" t="n">
        <v>1</v>
      </c>
      <c r="B22" s="22" t="n">
        <v>2</v>
      </c>
      <c r="C22" s="22" t="n">
        <v>3</v>
      </c>
      <c r="D22" s="22" t="n">
        <v>4</v>
      </c>
      <c r="E22" s="22" t="n">
        <v>5</v>
      </c>
      <c r="F22" s="22" t="n">
        <v>6</v>
      </c>
      <c r="G22" s="22" t="n">
        <v>7</v>
      </c>
      <c r="H22" s="22" t="n">
        <v>8</v>
      </c>
      <c r="I22" s="22" t="n">
        <v>9</v>
      </c>
      <c r="J22" s="22" t="n">
        <v>10</v>
      </c>
      <c r="K22" s="115" t="n">
        <v>11</v>
      </c>
      <c r="L22" s="115"/>
      <c r="M22" s="115"/>
      <c r="N22" s="115"/>
      <c r="O22" s="115"/>
    </row>
    <row r="23" s="57" customFormat="true" ht="18.75" hidden="false" customHeight="true" outlineLevel="0" collapsed="false">
      <c r="A23" s="127" t="s">
        <v>48</v>
      </c>
      <c r="B23" s="128" t="n">
        <v>1000</v>
      </c>
      <c r="C23" s="129"/>
      <c r="D23" s="129"/>
      <c r="E23" s="129"/>
      <c r="F23" s="129" t="n">
        <f aca="false">SUM(G23:J23)</f>
        <v>0</v>
      </c>
      <c r="G23" s="129"/>
      <c r="H23" s="129"/>
      <c r="I23" s="129"/>
      <c r="J23" s="129"/>
      <c r="K23" s="128"/>
      <c r="L23" s="128"/>
      <c r="M23" s="128"/>
      <c r="N23" s="128"/>
      <c r="O23" s="128"/>
    </row>
    <row r="24" s="57" customFormat="true" ht="18.75" hidden="false" customHeight="true" outlineLevel="0" collapsed="false">
      <c r="A24" s="130" t="s">
        <v>49</v>
      </c>
      <c r="B24" s="131" t="n">
        <v>1010</v>
      </c>
      <c r="C24" s="132" t="n">
        <f aca="false">SUM(C25:C33)</f>
        <v>0</v>
      </c>
      <c r="D24" s="132" t="n">
        <f aca="false">SUM(D25:D33)</f>
        <v>0</v>
      </c>
      <c r="E24" s="132" t="n">
        <f aca="false">SUM(E25:E33)</f>
        <v>0</v>
      </c>
      <c r="F24" s="132" t="n">
        <f aca="false">SUM(G24:J24)</f>
        <v>0</v>
      </c>
      <c r="G24" s="132" t="n">
        <f aca="false">SUM(G25:G33)</f>
        <v>0</v>
      </c>
      <c r="H24" s="132" t="n">
        <f aca="false">SUM(H25:H33)</f>
        <v>0</v>
      </c>
      <c r="I24" s="132" t="n">
        <f aca="false">SUM(I25:I33)</f>
        <v>0</v>
      </c>
      <c r="J24" s="132" t="n">
        <f aca="false">SUM(J25:J33)</f>
        <v>0</v>
      </c>
      <c r="K24" s="131"/>
      <c r="L24" s="131"/>
      <c r="M24" s="131"/>
      <c r="N24" s="131"/>
      <c r="O24" s="131"/>
    </row>
    <row r="25" customFormat="false" ht="18.75" hidden="false" customHeight="true" outlineLevel="0" collapsed="false">
      <c r="A25" s="89" t="s">
        <v>194</v>
      </c>
      <c r="B25" s="22" t="n">
        <v>1011</v>
      </c>
      <c r="C25" s="39" t="s">
        <v>195</v>
      </c>
      <c r="D25" s="39" t="s">
        <v>195</v>
      </c>
      <c r="E25" s="39" t="s">
        <v>195</v>
      </c>
      <c r="F25" s="133" t="n">
        <f aca="false">SUM(G25:J25)</f>
        <v>0</v>
      </c>
      <c r="G25" s="39" t="s">
        <v>195</v>
      </c>
      <c r="H25" s="39" t="s">
        <v>195</v>
      </c>
      <c r="I25" s="39" t="s">
        <v>195</v>
      </c>
      <c r="J25" s="39" t="s">
        <v>195</v>
      </c>
      <c r="K25" s="41"/>
      <c r="L25" s="41"/>
      <c r="M25" s="41"/>
      <c r="N25" s="41"/>
      <c r="O25" s="41"/>
    </row>
    <row r="26" customFormat="false" ht="18.75" hidden="false" customHeight="true" outlineLevel="0" collapsed="false">
      <c r="A26" s="89" t="s">
        <v>196</v>
      </c>
      <c r="B26" s="22" t="n">
        <v>1012</v>
      </c>
      <c r="C26" s="39" t="s">
        <v>195</v>
      </c>
      <c r="D26" s="39" t="s">
        <v>195</v>
      </c>
      <c r="E26" s="39" t="s">
        <v>195</v>
      </c>
      <c r="F26" s="133" t="n">
        <f aca="false">SUM(G26:J26)</f>
        <v>0</v>
      </c>
      <c r="G26" s="39" t="s">
        <v>195</v>
      </c>
      <c r="H26" s="39" t="s">
        <v>195</v>
      </c>
      <c r="I26" s="39" t="s">
        <v>195</v>
      </c>
      <c r="J26" s="39" t="s">
        <v>195</v>
      </c>
      <c r="K26" s="41"/>
      <c r="L26" s="41"/>
      <c r="M26" s="41"/>
      <c r="N26" s="41"/>
      <c r="O26" s="41"/>
    </row>
    <row r="27" customFormat="false" ht="18.75" hidden="false" customHeight="true" outlineLevel="0" collapsed="false">
      <c r="A27" s="89" t="s">
        <v>197</v>
      </c>
      <c r="B27" s="22" t="n">
        <v>1013</v>
      </c>
      <c r="C27" s="39" t="s">
        <v>195</v>
      </c>
      <c r="D27" s="39" t="s">
        <v>195</v>
      </c>
      <c r="E27" s="39" t="s">
        <v>195</v>
      </c>
      <c r="F27" s="133" t="n">
        <f aca="false">SUM(G27:J27)</f>
        <v>0</v>
      </c>
      <c r="G27" s="39" t="s">
        <v>195</v>
      </c>
      <c r="H27" s="39" t="s">
        <v>195</v>
      </c>
      <c r="I27" s="39" t="s">
        <v>195</v>
      </c>
      <c r="J27" s="39" t="s">
        <v>195</v>
      </c>
      <c r="K27" s="41"/>
      <c r="L27" s="41"/>
      <c r="M27" s="41"/>
      <c r="N27" s="41"/>
      <c r="O27" s="41"/>
    </row>
    <row r="28" customFormat="false" ht="18.75" hidden="false" customHeight="true" outlineLevel="0" collapsed="false">
      <c r="A28" s="89" t="s">
        <v>136</v>
      </c>
      <c r="B28" s="22" t="n">
        <v>1014</v>
      </c>
      <c r="C28" s="39" t="s">
        <v>195</v>
      </c>
      <c r="D28" s="39" t="s">
        <v>195</v>
      </c>
      <c r="E28" s="39" t="s">
        <v>195</v>
      </c>
      <c r="F28" s="133" t="n">
        <f aca="false">SUM(G28:J28)</f>
        <v>0</v>
      </c>
      <c r="G28" s="39" t="s">
        <v>195</v>
      </c>
      <c r="H28" s="39" t="s">
        <v>195</v>
      </c>
      <c r="I28" s="39" t="s">
        <v>195</v>
      </c>
      <c r="J28" s="39" t="s">
        <v>195</v>
      </c>
      <c r="K28" s="41"/>
      <c r="L28" s="41"/>
      <c r="M28" s="41"/>
      <c r="N28" s="41"/>
      <c r="O28" s="41"/>
    </row>
    <row r="29" customFormat="false" ht="18.75" hidden="false" customHeight="true" outlineLevel="0" collapsed="false">
      <c r="A29" s="89" t="s">
        <v>198</v>
      </c>
      <c r="B29" s="22" t="n">
        <v>1015</v>
      </c>
      <c r="C29" s="39" t="s">
        <v>195</v>
      </c>
      <c r="D29" s="39" t="s">
        <v>195</v>
      </c>
      <c r="E29" s="39" t="s">
        <v>195</v>
      </c>
      <c r="F29" s="133" t="n">
        <f aca="false">SUM(G29:J29)</f>
        <v>0</v>
      </c>
      <c r="G29" s="39" t="s">
        <v>195</v>
      </c>
      <c r="H29" s="39" t="s">
        <v>195</v>
      </c>
      <c r="I29" s="39" t="s">
        <v>195</v>
      </c>
      <c r="J29" s="39" t="s">
        <v>195</v>
      </c>
      <c r="K29" s="41"/>
      <c r="L29" s="41"/>
      <c r="M29" s="41"/>
      <c r="N29" s="41"/>
      <c r="O29" s="41"/>
    </row>
    <row r="30" customFormat="false" ht="46.5" hidden="false" customHeight="true" outlineLevel="0" collapsed="false">
      <c r="A30" s="89" t="s">
        <v>199</v>
      </c>
      <c r="B30" s="22" t="n">
        <v>1016</v>
      </c>
      <c r="C30" s="39" t="s">
        <v>195</v>
      </c>
      <c r="D30" s="39" t="s">
        <v>195</v>
      </c>
      <c r="E30" s="39" t="s">
        <v>195</v>
      </c>
      <c r="F30" s="133" t="n">
        <f aca="false">SUM(G30:J30)</f>
        <v>0</v>
      </c>
      <c r="G30" s="39" t="s">
        <v>195</v>
      </c>
      <c r="H30" s="39" t="s">
        <v>195</v>
      </c>
      <c r="I30" s="39" t="s">
        <v>195</v>
      </c>
      <c r="J30" s="39" t="s">
        <v>195</v>
      </c>
      <c r="K30" s="41"/>
      <c r="L30" s="41"/>
      <c r="M30" s="41"/>
      <c r="N30" s="41"/>
      <c r="O30" s="41"/>
    </row>
    <row r="31" customFormat="false" ht="18.75" hidden="false" customHeight="true" outlineLevel="0" collapsed="false">
      <c r="A31" s="89" t="s">
        <v>200</v>
      </c>
      <c r="B31" s="22" t="n">
        <v>1017</v>
      </c>
      <c r="C31" s="39" t="s">
        <v>195</v>
      </c>
      <c r="D31" s="39" t="s">
        <v>195</v>
      </c>
      <c r="E31" s="39" t="s">
        <v>195</v>
      </c>
      <c r="F31" s="133" t="n">
        <f aca="false">SUM(G31:J31)</f>
        <v>0</v>
      </c>
      <c r="G31" s="39" t="s">
        <v>195</v>
      </c>
      <c r="H31" s="39" t="s">
        <v>195</v>
      </c>
      <c r="I31" s="39" t="s">
        <v>195</v>
      </c>
      <c r="J31" s="39" t="s">
        <v>195</v>
      </c>
      <c r="K31" s="41"/>
      <c r="L31" s="41"/>
      <c r="M31" s="41"/>
      <c r="N31" s="41"/>
      <c r="O31" s="41"/>
    </row>
    <row r="32" customFormat="false" ht="18.75" hidden="false" customHeight="true" outlineLevel="0" collapsed="false">
      <c r="A32" s="89" t="s">
        <v>201</v>
      </c>
      <c r="B32" s="22" t="n">
        <v>1018</v>
      </c>
      <c r="C32" s="39" t="s">
        <v>195</v>
      </c>
      <c r="D32" s="39" t="s">
        <v>195</v>
      </c>
      <c r="E32" s="39" t="s">
        <v>195</v>
      </c>
      <c r="F32" s="133"/>
      <c r="G32" s="39" t="s">
        <v>195</v>
      </c>
      <c r="H32" s="39" t="s">
        <v>195</v>
      </c>
      <c r="I32" s="39" t="s">
        <v>195</v>
      </c>
      <c r="J32" s="39" t="s">
        <v>195</v>
      </c>
      <c r="K32" s="41"/>
      <c r="L32" s="41"/>
      <c r="M32" s="41"/>
      <c r="N32" s="41"/>
      <c r="O32" s="41"/>
    </row>
    <row r="33" customFormat="false" ht="18.75" hidden="false" customHeight="true" outlineLevel="0" collapsed="false">
      <c r="A33" s="89" t="s">
        <v>202</v>
      </c>
      <c r="B33" s="22" t="n">
        <v>1019</v>
      </c>
      <c r="C33" s="39" t="s">
        <v>195</v>
      </c>
      <c r="D33" s="39" t="s">
        <v>195</v>
      </c>
      <c r="E33" s="39" t="s">
        <v>195</v>
      </c>
      <c r="F33" s="133" t="n">
        <f aca="false">SUM(G33:J33)</f>
        <v>0</v>
      </c>
      <c r="G33" s="39" t="s">
        <v>195</v>
      </c>
      <c r="H33" s="39" t="s">
        <v>195</v>
      </c>
      <c r="I33" s="39" t="s">
        <v>195</v>
      </c>
      <c r="J33" s="39" t="s">
        <v>195</v>
      </c>
      <c r="K33" s="41"/>
      <c r="L33" s="41"/>
      <c r="M33" s="41"/>
      <c r="N33" s="41"/>
      <c r="O33" s="41"/>
    </row>
    <row r="34" customFormat="false" ht="18.75" hidden="false" customHeight="true" outlineLevel="0" collapsed="false">
      <c r="A34" s="134" t="s">
        <v>203</v>
      </c>
      <c r="B34" s="135" t="n">
        <v>1020</v>
      </c>
      <c r="C34" s="136" t="n">
        <f aca="false">SUM(C23,C24)</f>
        <v>0</v>
      </c>
      <c r="D34" s="136" t="n">
        <f aca="false">SUM(D23,D24)</f>
        <v>0</v>
      </c>
      <c r="E34" s="136" t="n">
        <f aca="false">SUM(E23,E24)</f>
        <v>0</v>
      </c>
      <c r="F34" s="136" t="n">
        <f aca="false">SUM(F23,F24)</f>
        <v>0</v>
      </c>
      <c r="G34" s="136" t="n">
        <f aca="false">SUM(G23,G24)</f>
        <v>0</v>
      </c>
      <c r="H34" s="136" t="n">
        <f aca="false">SUM(H23,H24)</f>
        <v>0</v>
      </c>
      <c r="I34" s="136" t="n">
        <f aca="false">SUM(I23,I24)</f>
        <v>0</v>
      </c>
      <c r="J34" s="136" t="n">
        <f aca="false">SUM(J23,J24)</f>
        <v>0</v>
      </c>
      <c r="K34" s="135"/>
      <c r="L34" s="135"/>
      <c r="M34" s="135"/>
      <c r="N34" s="135"/>
      <c r="O34" s="135"/>
    </row>
    <row r="35" s="57" customFormat="true" ht="40.5" hidden="false" customHeight="true" outlineLevel="0" collapsed="false">
      <c r="A35" s="130" t="s">
        <v>204</v>
      </c>
      <c r="B35" s="131" t="n">
        <v>1030</v>
      </c>
      <c r="C35" s="132" t="n">
        <f aca="false">SUM(C36:C55,C57)</f>
        <v>-9449</v>
      </c>
      <c r="D35" s="132" t="n">
        <f aca="false">SUM(D36:D55,D57)</f>
        <v>-12833</v>
      </c>
      <c r="E35" s="132" t="n">
        <f aca="false">SUM(E36:E55,E57)</f>
        <v>-12756</v>
      </c>
      <c r="F35" s="132" t="n">
        <f aca="false">SUM(G35:J35)</f>
        <v>-24029</v>
      </c>
      <c r="G35" s="132" t="n">
        <f aca="false">SUM(G36:G55,G57)</f>
        <v>-6669</v>
      </c>
      <c r="H35" s="132" t="n">
        <f aca="false">SUM(H36:H55,H57)</f>
        <v>-5944</v>
      </c>
      <c r="I35" s="132" t="n">
        <f aca="false">SUM(I36:I55,I57)</f>
        <v>-5672</v>
      </c>
      <c r="J35" s="132" t="n">
        <f aca="false">SUM(J36:J55,J57)</f>
        <v>-5744</v>
      </c>
      <c r="K35" s="137"/>
      <c r="L35" s="137"/>
      <c r="M35" s="137"/>
      <c r="N35" s="137"/>
      <c r="O35" s="137"/>
    </row>
    <row r="36" customFormat="false" ht="18.75" hidden="false" customHeight="true" outlineLevel="0" collapsed="false">
      <c r="A36" s="89" t="s">
        <v>205</v>
      </c>
      <c r="B36" s="138" t="n">
        <v>1031</v>
      </c>
      <c r="C36" s="39" t="n">
        <v>-460</v>
      </c>
      <c r="D36" s="39" t="n">
        <v>-708</v>
      </c>
      <c r="E36" s="39" t="n">
        <v>-700</v>
      </c>
      <c r="F36" s="133" t="n">
        <f aca="false">SUM(G36:J36)</f>
        <v>-1333</v>
      </c>
      <c r="G36" s="39" t="n">
        <v>-453</v>
      </c>
      <c r="H36" s="39" t="n">
        <v>-391</v>
      </c>
      <c r="I36" s="39" t="n">
        <v>-267</v>
      </c>
      <c r="J36" s="39" t="n">
        <v>-222</v>
      </c>
      <c r="K36" s="139" t="s">
        <v>206</v>
      </c>
      <c r="L36" s="139"/>
      <c r="M36" s="139"/>
      <c r="N36" s="139"/>
      <c r="O36" s="139"/>
    </row>
    <row r="37" customFormat="false" ht="18.75" hidden="false" customHeight="true" outlineLevel="0" collapsed="false">
      <c r="A37" s="89" t="s">
        <v>207</v>
      </c>
      <c r="B37" s="138" t="n">
        <v>1032</v>
      </c>
      <c r="C37" s="39" t="s">
        <v>195</v>
      </c>
      <c r="D37" s="39" t="s">
        <v>195</v>
      </c>
      <c r="E37" s="39" t="s">
        <v>195</v>
      </c>
      <c r="F37" s="133" t="n">
        <f aca="false">SUM(G37:J37)</f>
        <v>0</v>
      </c>
      <c r="G37" s="39" t="s">
        <v>195</v>
      </c>
      <c r="H37" s="39" t="s">
        <v>195</v>
      </c>
      <c r="I37" s="39" t="s">
        <v>195</v>
      </c>
      <c r="J37" s="39" t="s">
        <v>195</v>
      </c>
      <c r="K37" s="41"/>
      <c r="L37" s="41"/>
      <c r="M37" s="41"/>
      <c r="N37" s="41"/>
      <c r="O37" s="41"/>
    </row>
    <row r="38" customFormat="false" ht="18.75" hidden="false" customHeight="true" outlineLevel="0" collapsed="false">
      <c r="A38" s="89" t="s">
        <v>208</v>
      </c>
      <c r="B38" s="138" t="n">
        <v>1033</v>
      </c>
      <c r="C38" s="39" t="s">
        <v>195</v>
      </c>
      <c r="D38" s="39" t="s">
        <v>195</v>
      </c>
      <c r="E38" s="39" t="s">
        <v>195</v>
      </c>
      <c r="F38" s="133" t="n">
        <f aca="false">SUM(G38:J38)</f>
        <v>0</v>
      </c>
      <c r="G38" s="39" t="s">
        <v>195</v>
      </c>
      <c r="H38" s="39" t="s">
        <v>195</v>
      </c>
      <c r="I38" s="39" t="s">
        <v>195</v>
      </c>
      <c r="J38" s="39" t="s">
        <v>195</v>
      </c>
      <c r="K38" s="41"/>
      <c r="L38" s="41"/>
      <c r="M38" s="41"/>
      <c r="N38" s="41"/>
      <c r="O38" s="41"/>
    </row>
    <row r="39" customFormat="false" ht="18.75" hidden="false" customHeight="true" outlineLevel="0" collapsed="false">
      <c r="A39" s="89" t="s">
        <v>209</v>
      </c>
      <c r="B39" s="138" t="n">
        <v>1034</v>
      </c>
      <c r="C39" s="39" t="s">
        <v>195</v>
      </c>
      <c r="D39" s="39" t="s">
        <v>195</v>
      </c>
      <c r="E39" s="39" t="s">
        <v>195</v>
      </c>
      <c r="F39" s="133" t="n">
        <f aca="false">SUM(G39:J39)</f>
        <v>0</v>
      </c>
      <c r="G39" s="39" t="s">
        <v>195</v>
      </c>
      <c r="H39" s="39" t="s">
        <v>195</v>
      </c>
      <c r="I39" s="39" t="s">
        <v>195</v>
      </c>
      <c r="J39" s="39" t="s">
        <v>195</v>
      </c>
      <c r="K39" s="41"/>
      <c r="L39" s="41"/>
      <c r="M39" s="41"/>
      <c r="N39" s="41"/>
      <c r="O39" s="41"/>
    </row>
    <row r="40" customFormat="false" ht="18.75" hidden="false" customHeight="true" outlineLevel="0" collapsed="false">
      <c r="A40" s="89" t="s">
        <v>210</v>
      </c>
      <c r="B40" s="138" t="n">
        <v>1035</v>
      </c>
      <c r="C40" s="39" t="s">
        <v>195</v>
      </c>
      <c r="D40" s="39" t="s">
        <v>195</v>
      </c>
      <c r="E40" s="39" t="s">
        <v>195</v>
      </c>
      <c r="F40" s="133" t="n">
        <f aca="false">SUM(G40:J40)</f>
        <v>0</v>
      </c>
      <c r="G40" s="39" t="s">
        <v>195</v>
      </c>
      <c r="H40" s="39" t="s">
        <v>195</v>
      </c>
      <c r="I40" s="39" t="s">
        <v>195</v>
      </c>
      <c r="J40" s="39" t="s">
        <v>195</v>
      </c>
      <c r="K40" s="41"/>
      <c r="L40" s="41"/>
      <c r="M40" s="41"/>
      <c r="N40" s="41"/>
      <c r="O40" s="41"/>
    </row>
    <row r="41" customFormat="false" ht="18.75" hidden="false" customHeight="true" outlineLevel="0" collapsed="false">
      <c r="A41" s="89" t="s">
        <v>211</v>
      </c>
      <c r="B41" s="138" t="n">
        <v>1036</v>
      </c>
      <c r="C41" s="39" t="s">
        <v>195</v>
      </c>
      <c r="D41" s="39" t="s">
        <v>195</v>
      </c>
      <c r="E41" s="39" t="s">
        <v>195</v>
      </c>
      <c r="F41" s="133" t="n">
        <f aca="false">SUM(G41:J41)</f>
        <v>0</v>
      </c>
      <c r="G41" s="39" t="s">
        <v>195</v>
      </c>
      <c r="H41" s="39" t="s">
        <v>195</v>
      </c>
      <c r="I41" s="39" t="s">
        <v>195</v>
      </c>
      <c r="J41" s="39" t="s">
        <v>195</v>
      </c>
      <c r="K41" s="41"/>
      <c r="L41" s="41"/>
      <c r="M41" s="41"/>
      <c r="N41" s="41"/>
      <c r="O41" s="41"/>
    </row>
    <row r="42" customFormat="false" ht="18.75" hidden="false" customHeight="true" outlineLevel="0" collapsed="false">
      <c r="A42" s="89" t="s">
        <v>212</v>
      </c>
      <c r="B42" s="138" t="n">
        <v>1037</v>
      </c>
      <c r="C42" s="39" t="n">
        <v>-23</v>
      </c>
      <c r="D42" s="39" t="n">
        <v>-43</v>
      </c>
      <c r="E42" s="39" t="n">
        <v>-43</v>
      </c>
      <c r="F42" s="133" t="n">
        <f aca="false">SUM(G42:J42)</f>
        <v>-75</v>
      </c>
      <c r="G42" s="39" t="n">
        <v>-19</v>
      </c>
      <c r="H42" s="39" t="n">
        <v>-19</v>
      </c>
      <c r="I42" s="39" t="n">
        <v>-19</v>
      </c>
      <c r="J42" s="39" t="n">
        <v>-18</v>
      </c>
      <c r="K42" s="41"/>
      <c r="L42" s="41"/>
      <c r="M42" s="41"/>
      <c r="N42" s="41"/>
      <c r="O42" s="41"/>
    </row>
    <row r="43" customFormat="false" ht="18.75" hidden="false" customHeight="true" outlineLevel="0" collapsed="false">
      <c r="A43" s="89" t="s">
        <v>213</v>
      </c>
      <c r="B43" s="138" t="n">
        <v>1038</v>
      </c>
      <c r="C43" s="39" t="n">
        <v>-6688</v>
      </c>
      <c r="D43" s="39" t="n">
        <v>-8088</v>
      </c>
      <c r="E43" s="39" t="n">
        <v>-8088</v>
      </c>
      <c r="F43" s="133" t="n">
        <f aca="false">SUM(G43:J43)</f>
        <v>-14729</v>
      </c>
      <c r="G43" s="39" t="n">
        <f aca="false">-3922-G93</f>
        <v>-3842</v>
      </c>
      <c r="H43" s="39" t="n">
        <f aca="false">-3682-H93</f>
        <v>-3602</v>
      </c>
      <c r="I43" s="39" t="n">
        <f aca="false">-3682-I93</f>
        <v>-3603</v>
      </c>
      <c r="J43" s="39" t="n">
        <v>-3682</v>
      </c>
      <c r="K43" s="41"/>
      <c r="L43" s="41"/>
      <c r="M43" s="41"/>
      <c r="N43" s="41"/>
      <c r="O43" s="41"/>
    </row>
    <row r="44" customFormat="false" ht="18.75" hidden="false" customHeight="true" outlineLevel="0" collapsed="false">
      <c r="A44" s="89" t="s">
        <v>214</v>
      </c>
      <c r="B44" s="138" t="n">
        <v>1039</v>
      </c>
      <c r="C44" s="39" t="n">
        <v>-1457</v>
      </c>
      <c r="D44" s="39" t="n">
        <v>-1779</v>
      </c>
      <c r="E44" s="39" t="n">
        <v>-1779</v>
      </c>
      <c r="F44" s="133" t="n">
        <f aca="false">SUM(G44:J44)</f>
        <v>-3222</v>
      </c>
      <c r="G44" s="39" t="n">
        <f aca="false">-857-G94</f>
        <v>-839</v>
      </c>
      <c r="H44" s="39" t="n">
        <f aca="false">-806-H94</f>
        <v>-788</v>
      </c>
      <c r="I44" s="39" t="n">
        <f aca="false">-806-I94</f>
        <v>-789</v>
      </c>
      <c r="J44" s="39" t="n">
        <v>-806</v>
      </c>
      <c r="K44" s="41"/>
      <c r="L44" s="41"/>
      <c r="M44" s="41"/>
      <c r="N44" s="41"/>
      <c r="O44" s="41"/>
    </row>
    <row r="45" customFormat="false" ht="51" hidden="false" customHeight="true" outlineLevel="0" collapsed="false">
      <c r="A45" s="140" t="s">
        <v>215</v>
      </c>
      <c r="B45" s="141" t="n">
        <v>1040</v>
      </c>
      <c r="C45" s="142" t="n">
        <v>-267</v>
      </c>
      <c r="D45" s="142" t="n">
        <v>-680</v>
      </c>
      <c r="E45" s="142" t="n">
        <v>-680</v>
      </c>
      <c r="F45" s="142" t="n">
        <f aca="false">SUM(G45:J45)</f>
        <v>-2684</v>
      </c>
      <c r="G45" s="142" t="n">
        <f aca="false">-943+72</f>
        <v>-871</v>
      </c>
      <c r="H45" s="142" t="n">
        <f aca="false">-743+72</f>
        <v>-671</v>
      </c>
      <c r="I45" s="142" t="n">
        <f aca="false">-643+72</f>
        <v>-571</v>
      </c>
      <c r="J45" s="142" t="n">
        <f aca="false">-643+72</f>
        <v>-571</v>
      </c>
      <c r="K45" s="140"/>
      <c r="L45" s="140"/>
      <c r="M45" s="140"/>
      <c r="N45" s="140"/>
      <c r="O45" s="140"/>
    </row>
    <row r="46" customFormat="false" ht="32.8" hidden="false" customHeight="false" outlineLevel="0" collapsed="false">
      <c r="A46" s="89" t="s">
        <v>216</v>
      </c>
      <c r="B46" s="138" t="n">
        <v>1041</v>
      </c>
      <c r="C46" s="39" t="s">
        <v>195</v>
      </c>
      <c r="D46" s="39" t="s">
        <v>195</v>
      </c>
      <c r="E46" s="39" t="s">
        <v>195</v>
      </c>
      <c r="F46" s="133" t="n">
        <f aca="false">SUM(G46:J46)</f>
        <v>0</v>
      </c>
      <c r="G46" s="39" t="s">
        <v>195</v>
      </c>
      <c r="H46" s="39" t="s">
        <v>195</v>
      </c>
      <c r="I46" s="39" t="s">
        <v>195</v>
      </c>
      <c r="J46" s="39" t="s">
        <v>195</v>
      </c>
      <c r="K46" s="41"/>
      <c r="L46" s="41"/>
      <c r="M46" s="41"/>
      <c r="N46" s="41"/>
      <c r="O46" s="41"/>
    </row>
    <row r="47" customFormat="false" ht="18.75" hidden="false" customHeight="true" outlineLevel="0" collapsed="false">
      <c r="A47" s="89" t="s">
        <v>217</v>
      </c>
      <c r="B47" s="138" t="n">
        <v>1042</v>
      </c>
      <c r="C47" s="39" t="s">
        <v>195</v>
      </c>
      <c r="D47" s="39" t="s">
        <v>195</v>
      </c>
      <c r="E47" s="39" t="s">
        <v>195</v>
      </c>
      <c r="F47" s="133" t="n">
        <f aca="false">SUM(G47:J47)</f>
        <v>0</v>
      </c>
      <c r="G47" s="39" t="s">
        <v>195</v>
      </c>
      <c r="H47" s="39" t="s">
        <v>195</v>
      </c>
      <c r="I47" s="39" t="s">
        <v>195</v>
      </c>
      <c r="J47" s="39" t="s">
        <v>195</v>
      </c>
      <c r="K47" s="41"/>
      <c r="L47" s="41"/>
      <c r="M47" s="41"/>
      <c r="N47" s="41"/>
      <c r="O47" s="41"/>
    </row>
    <row r="48" customFormat="false" ht="18.75" hidden="false" customHeight="true" outlineLevel="0" collapsed="false">
      <c r="A48" s="89" t="s">
        <v>218</v>
      </c>
      <c r="B48" s="138" t="n">
        <v>1043</v>
      </c>
      <c r="C48" s="39" t="s">
        <v>195</v>
      </c>
      <c r="D48" s="39" t="s">
        <v>195</v>
      </c>
      <c r="E48" s="39" t="s">
        <v>195</v>
      </c>
      <c r="F48" s="133" t="n">
        <f aca="false">SUM(G48:J48)</f>
        <v>0</v>
      </c>
      <c r="G48" s="39" t="s">
        <v>195</v>
      </c>
      <c r="H48" s="39" t="s">
        <v>195</v>
      </c>
      <c r="I48" s="39" t="s">
        <v>195</v>
      </c>
      <c r="J48" s="39" t="s">
        <v>195</v>
      </c>
      <c r="K48" s="41"/>
      <c r="L48" s="41"/>
      <c r="M48" s="41"/>
      <c r="N48" s="41"/>
      <c r="O48" s="41"/>
    </row>
    <row r="49" customFormat="false" ht="18.75" hidden="false" customHeight="true" outlineLevel="0" collapsed="false">
      <c r="A49" s="89" t="s">
        <v>219</v>
      </c>
      <c r="B49" s="138" t="n">
        <v>1044</v>
      </c>
      <c r="C49" s="39" t="s">
        <v>195</v>
      </c>
      <c r="D49" s="39" t="s">
        <v>195</v>
      </c>
      <c r="E49" s="39" t="s">
        <v>195</v>
      </c>
      <c r="F49" s="133" t="n">
        <f aca="false">SUM(G49:J49)</f>
        <v>0</v>
      </c>
      <c r="G49" s="39" t="s">
        <v>195</v>
      </c>
      <c r="H49" s="39" t="s">
        <v>195</v>
      </c>
      <c r="I49" s="39" t="s">
        <v>195</v>
      </c>
      <c r="J49" s="39" t="s">
        <v>195</v>
      </c>
      <c r="K49" s="41"/>
      <c r="L49" s="41"/>
      <c r="M49" s="41"/>
      <c r="N49" s="41"/>
      <c r="O49" s="41"/>
    </row>
    <row r="50" customFormat="false" ht="44.25" hidden="false" customHeight="true" outlineLevel="0" collapsed="false">
      <c r="A50" s="89" t="s">
        <v>220</v>
      </c>
      <c r="B50" s="138" t="n">
        <v>1045</v>
      </c>
      <c r="C50" s="39" t="n">
        <v>-29</v>
      </c>
      <c r="D50" s="39" t="n">
        <v>-73</v>
      </c>
      <c r="E50" s="39" t="n">
        <v>-50</v>
      </c>
      <c r="F50" s="133" t="n">
        <f aca="false">SUM(G50:J50)</f>
        <v>-73</v>
      </c>
      <c r="G50" s="39" t="n">
        <v>-16</v>
      </c>
      <c r="H50" s="39" t="n">
        <v>-25</v>
      </c>
      <c r="I50" s="39" t="n">
        <v>-16</v>
      </c>
      <c r="J50" s="39" t="n">
        <v>-16</v>
      </c>
      <c r="K50" s="89" t="s">
        <v>221</v>
      </c>
      <c r="L50" s="89"/>
      <c r="M50" s="89"/>
      <c r="N50" s="89"/>
      <c r="O50" s="89"/>
    </row>
    <row r="51" customFormat="false" ht="18.75" hidden="false" customHeight="true" outlineLevel="0" collapsed="false">
      <c r="A51" s="89" t="s">
        <v>222</v>
      </c>
      <c r="B51" s="138" t="n">
        <v>1046</v>
      </c>
      <c r="C51" s="39" t="s">
        <v>195</v>
      </c>
      <c r="D51" s="39" t="s">
        <v>195</v>
      </c>
      <c r="E51" s="39" t="s">
        <v>195</v>
      </c>
      <c r="F51" s="133" t="n">
        <f aca="false">SUM(G51:J51)</f>
        <v>0</v>
      </c>
      <c r="G51" s="39" t="s">
        <v>195</v>
      </c>
      <c r="H51" s="39" t="s">
        <v>195</v>
      </c>
      <c r="I51" s="39" t="s">
        <v>195</v>
      </c>
      <c r="J51" s="39" t="s">
        <v>195</v>
      </c>
      <c r="K51" s="41"/>
      <c r="L51" s="41"/>
      <c r="M51" s="41"/>
      <c r="N51" s="41"/>
      <c r="O51" s="41"/>
    </row>
    <row r="52" customFormat="false" ht="18.75" hidden="false" customHeight="true" outlineLevel="0" collapsed="false">
      <c r="A52" s="89" t="s">
        <v>223</v>
      </c>
      <c r="B52" s="138" t="n">
        <v>1047</v>
      </c>
      <c r="C52" s="39" t="s">
        <v>195</v>
      </c>
      <c r="D52" s="39" t="s">
        <v>195</v>
      </c>
      <c r="E52" s="39" t="s">
        <v>195</v>
      </c>
      <c r="F52" s="133" t="n">
        <f aca="false">SUM(G52:J52)</f>
        <v>0</v>
      </c>
      <c r="G52" s="39" t="s">
        <v>195</v>
      </c>
      <c r="H52" s="39" t="s">
        <v>195</v>
      </c>
      <c r="I52" s="39" t="s">
        <v>195</v>
      </c>
      <c r="J52" s="39" t="s">
        <v>195</v>
      </c>
      <c r="K52" s="41"/>
      <c r="L52" s="41"/>
      <c r="M52" s="41"/>
      <c r="N52" s="41"/>
      <c r="O52" s="41"/>
    </row>
    <row r="53" customFormat="false" ht="18.75" hidden="false" customHeight="true" outlineLevel="0" collapsed="false">
      <c r="A53" s="89" t="s">
        <v>224</v>
      </c>
      <c r="B53" s="138" t="n">
        <v>1048</v>
      </c>
      <c r="C53" s="39" t="n">
        <v>-5</v>
      </c>
      <c r="D53" s="39" t="n">
        <v>-6</v>
      </c>
      <c r="E53" s="39" t="n">
        <v>-6</v>
      </c>
      <c r="F53" s="133" t="n">
        <f aca="false">SUM(G53:J53)</f>
        <v>-3</v>
      </c>
      <c r="G53" s="39"/>
      <c r="H53" s="39"/>
      <c r="I53" s="39"/>
      <c r="J53" s="39" t="n">
        <v>-3</v>
      </c>
      <c r="K53" s="139" t="s">
        <v>225</v>
      </c>
      <c r="L53" s="139"/>
      <c r="M53" s="139"/>
      <c r="N53" s="139"/>
      <c r="O53" s="139"/>
    </row>
    <row r="54" customFormat="false" ht="18.75" hidden="false" customHeight="true" outlineLevel="0" collapsed="false">
      <c r="A54" s="89" t="s">
        <v>226</v>
      </c>
      <c r="B54" s="138" t="n">
        <v>1049</v>
      </c>
      <c r="C54" s="39" t="s">
        <v>195</v>
      </c>
      <c r="D54" s="39" t="n">
        <v>-3</v>
      </c>
      <c r="E54" s="39" t="n">
        <v>-3</v>
      </c>
      <c r="F54" s="133" t="n">
        <f aca="false">SUM(G54:J54)</f>
        <v>0</v>
      </c>
      <c r="G54" s="39" t="s">
        <v>195</v>
      </c>
      <c r="H54" s="39" t="s">
        <v>195</v>
      </c>
      <c r="I54" s="39" t="s">
        <v>195</v>
      </c>
      <c r="J54" s="39" t="s">
        <v>195</v>
      </c>
      <c r="K54" s="139"/>
      <c r="L54" s="139"/>
      <c r="M54" s="139"/>
      <c r="N54" s="139"/>
      <c r="O54" s="139"/>
    </row>
    <row r="55" customFormat="false" ht="32.8" hidden="false" customHeight="false" outlineLevel="0" collapsed="false">
      <c r="A55" s="89" t="s">
        <v>227</v>
      </c>
      <c r="B55" s="138" t="n">
        <v>1050</v>
      </c>
      <c r="C55" s="39" t="s">
        <v>195</v>
      </c>
      <c r="D55" s="39" t="s">
        <v>195</v>
      </c>
      <c r="E55" s="39" t="s">
        <v>195</v>
      </c>
      <c r="F55" s="133" t="n">
        <f aca="false">SUM(G55:J55)</f>
        <v>0</v>
      </c>
      <c r="G55" s="39" t="s">
        <v>195</v>
      </c>
      <c r="H55" s="39" t="s">
        <v>195</v>
      </c>
      <c r="I55" s="39" t="s">
        <v>195</v>
      </c>
      <c r="J55" s="39" t="s">
        <v>195</v>
      </c>
      <c r="K55" s="41"/>
      <c r="L55" s="41"/>
      <c r="M55" s="41"/>
      <c r="N55" s="41"/>
      <c r="O55" s="41"/>
    </row>
    <row r="56" customFormat="false" ht="18.75" hidden="false" customHeight="true" outlineLevel="0" collapsed="false">
      <c r="A56" s="89" t="s">
        <v>228</v>
      </c>
      <c r="B56" s="138" t="s">
        <v>229</v>
      </c>
      <c r="C56" s="39" t="s">
        <v>195</v>
      </c>
      <c r="D56" s="39" t="s">
        <v>195</v>
      </c>
      <c r="E56" s="39" t="s">
        <v>195</v>
      </c>
      <c r="F56" s="133" t="n">
        <f aca="false">SUM(G56:J56)</f>
        <v>0</v>
      </c>
      <c r="G56" s="39" t="s">
        <v>195</v>
      </c>
      <c r="H56" s="39" t="s">
        <v>195</v>
      </c>
      <c r="I56" s="39" t="s">
        <v>195</v>
      </c>
      <c r="J56" s="39" t="s">
        <v>195</v>
      </c>
      <c r="K56" s="41"/>
      <c r="L56" s="41"/>
      <c r="M56" s="41"/>
      <c r="N56" s="41"/>
      <c r="O56" s="41"/>
    </row>
    <row r="57" customFormat="false" ht="18.75" hidden="false" customHeight="true" outlineLevel="0" collapsed="false">
      <c r="A57" s="137" t="s">
        <v>230</v>
      </c>
      <c r="B57" s="143" t="n">
        <v>1051</v>
      </c>
      <c r="C57" s="144" t="n">
        <f aca="false">SUM(C58:C70)</f>
        <v>-520</v>
      </c>
      <c r="D57" s="144" t="n">
        <f aca="false">SUM(D58:D70)</f>
        <v>-1453</v>
      </c>
      <c r="E57" s="144" t="n">
        <f aca="false">SUM(E58:E70)</f>
        <v>-1407</v>
      </c>
      <c r="F57" s="144" t="n">
        <f aca="false">SUM(F58:F70)</f>
        <v>-1910</v>
      </c>
      <c r="G57" s="144" t="n">
        <f aca="false">SUM(G58:G70)</f>
        <v>-629</v>
      </c>
      <c r="H57" s="144" t="n">
        <f aca="false">SUM(H58:H70)</f>
        <v>-448</v>
      </c>
      <c r="I57" s="144" t="n">
        <f aca="false">SUM(I58:I70)</f>
        <v>-407</v>
      </c>
      <c r="J57" s="144" t="n">
        <f aca="false">SUM(J58:J70)</f>
        <v>-426</v>
      </c>
      <c r="K57" s="131"/>
      <c r="L57" s="131"/>
      <c r="M57" s="131"/>
      <c r="N57" s="131"/>
      <c r="O57" s="131"/>
    </row>
    <row r="58" customFormat="false" ht="84" hidden="false" customHeight="true" outlineLevel="0" collapsed="false">
      <c r="A58" s="89" t="s">
        <v>231</v>
      </c>
      <c r="B58" s="32"/>
      <c r="C58" s="39" t="n">
        <v>-2</v>
      </c>
      <c r="D58" s="39" t="n">
        <v>-310</v>
      </c>
      <c r="E58" s="39" t="n">
        <v>-310</v>
      </c>
      <c r="F58" s="133" t="n">
        <f aca="false">SUM(G58:J58)</f>
        <v>-286</v>
      </c>
      <c r="G58" s="39" t="n">
        <v>-72</v>
      </c>
      <c r="H58" s="39" t="n">
        <v>-72</v>
      </c>
      <c r="I58" s="39" t="n">
        <v>-72</v>
      </c>
      <c r="J58" s="39" t="n">
        <v>-70</v>
      </c>
      <c r="K58" s="89" t="s">
        <v>232</v>
      </c>
      <c r="L58" s="89"/>
      <c r="M58" s="89"/>
      <c r="N58" s="89"/>
      <c r="O58" s="89"/>
    </row>
    <row r="59" customFormat="false" ht="18.75" hidden="false" customHeight="true" outlineLevel="0" collapsed="false">
      <c r="A59" s="89" t="s">
        <v>233</v>
      </c>
      <c r="B59" s="32"/>
      <c r="C59" s="39" t="n">
        <v>-92</v>
      </c>
      <c r="D59" s="39" t="n">
        <v>-300</v>
      </c>
      <c r="E59" s="39" t="n">
        <v>-280</v>
      </c>
      <c r="F59" s="133" t="n">
        <f aca="false">SUM(G59:J59)</f>
        <v>-789</v>
      </c>
      <c r="G59" s="39" t="n">
        <v>-200</v>
      </c>
      <c r="H59" s="39" t="n">
        <v>-200</v>
      </c>
      <c r="I59" s="39" t="n">
        <v>-200</v>
      </c>
      <c r="J59" s="39" t="n">
        <v>-189</v>
      </c>
      <c r="K59" s="41"/>
      <c r="L59" s="41"/>
      <c r="M59" s="41"/>
      <c r="N59" s="41"/>
      <c r="O59" s="41"/>
    </row>
    <row r="60" customFormat="false" ht="18.75" hidden="false" customHeight="true" outlineLevel="0" collapsed="false">
      <c r="A60" s="89" t="s">
        <v>234</v>
      </c>
      <c r="B60" s="32"/>
      <c r="C60" s="39" t="n">
        <v>-110</v>
      </c>
      <c r="D60" s="39" t="n">
        <v>-164</v>
      </c>
      <c r="E60" s="39" t="n">
        <v>-158</v>
      </c>
      <c r="F60" s="133" t="n">
        <f aca="false">SUM(G60:J60)</f>
        <v>-164</v>
      </c>
      <c r="G60" s="39" t="n">
        <v>-59</v>
      </c>
      <c r="H60" s="39" t="n">
        <v>-35</v>
      </c>
      <c r="I60" s="39" t="n">
        <v>-35</v>
      </c>
      <c r="J60" s="39" t="n">
        <v>-35</v>
      </c>
      <c r="K60" s="41"/>
      <c r="L60" s="41"/>
      <c r="M60" s="41"/>
      <c r="N60" s="41"/>
      <c r="O60" s="41"/>
    </row>
    <row r="61" customFormat="false" ht="18.75" hidden="false" customHeight="true" outlineLevel="0" collapsed="false">
      <c r="A61" s="89" t="s">
        <v>235</v>
      </c>
      <c r="B61" s="32"/>
      <c r="C61" s="39" t="n">
        <v>-6</v>
      </c>
      <c r="D61" s="39" t="n">
        <v>-14</v>
      </c>
      <c r="E61" s="39" t="n">
        <v>-14</v>
      </c>
      <c r="F61" s="133" t="n">
        <f aca="false">SUM(G61:J61)</f>
        <v>-14</v>
      </c>
      <c r="G61" s="39" t="n">
        <v>-4</v>
      </c>
      <c r="H61" s="39" t="n">
        <v>-4</v>
      </c>
      <c r="I61" s="39" t="n">
        <v>-3</v>
      </c>
      <c r="J61" s="39" t="n">
        <v>-3</v>
      </c>
      <c r="K61" s="41"/>
      <c r="L61" s="41"/>
      <c r="M61" s="41"/>
      <c r="N61" s="41"/>
      <c r="O61" s="41"/>
    </row>
    <row r="62" customFormat="false" ht="18.75" hidden="false" customHeight="true" outlineLevel="0" collapsed="false">
      <c r="A62" s="89" t="s">
        <v>236</v>
      </c>
      <c r="B62" s="32"/>
      <c r="C62" s="39" t="n">
        <v>-214</v>
      </c>
      <c r="D62" s="39" t="n">
        <v>-320</v>
      </c>
      <c r="E62" s="39" t="n">
        <v>-300</v>
      </c>
      <c r="F62" s="133" t="n">
        <f aca="false">SUM(G62:J62)</f>
        <v>-320</v>
      </c>
      <c r="G62" s="39" t="n">
        <v>-180</v>
      </c>
      <c r="H62" s="39" t="n">
        <v>-60</v>
      </c>
      <c r="I62" s="39" t="n">
        <v>-20</v>
      </c>
      <c r="J62" s="39" t="n">
        <v>-60</v>
      </c>
      <c r="K62" s="41"/>
      <c r="L62" s="41"/>
      <c r="M62" s="41"/>
      <c r="N62" s="41"/>
      <c r="O62" s="41"/>
    </row>
    <row r="63" customFormat="false" ht="18.75" hidden="false" customHeight="true" outlineLevel="0" collapsed="false">
      <c r="A63" s="145" t="s">
        <v>237</v>
      </c>
      <c r="B63" s="32"/>
      <c r="C63" s="39" t="n">
        <v>-11</v>
      </c>
      <c r="D63" s="39" t="n">
        <v>-19</v>
      </c>
      <c r="E63" s="39" t="n">
        <v>-19</v>
      </c>
      <c r="F63" s="133" t="n">
        <f aca="false">SUM(G63:J63)</f>
        <v>-20</v>
      </c>
      <c r="G63" s="39" t="n">
        <v>-5</v>
      </c>
      <c r="H63" s="39" t="n">
        <v>-5</v>
      </c>
      <c r="I63" s="39" t="n">
        <v>-5</v>
      </c>
      <c r="J63" s="39" t="n">
        <v>-5</v>
      </c>
      <c r="K63" s="41"/>
      <c r="L63" s="41"/>
      <c r="M63" s="41"/>
      <c r="N63" s="41"/>
      <c r="O63" s="41"/>
    </row>
    <row r="64" customFormat="false" ht="18.75" hidden="false" customHeight="true" outlineLevel="0" collapsed="false">
      <c r="A64" s="89" t="s">
        <v>238</v>
      </c>
      <c r="B64" s="32"/>
      <c r="C64" s="39" t="n">
        <v>-18</v>
      </c>
      <c r="D64" s="39" t="n">
        <v>-27</v>
      </c>
      <c r="E64" s="39" t="n">
        <v>-27</v>
      </c>
      <c r="F64" s="133" t="n">
        <f aca="false">SUM(G64:J64)</f>
        <v>-28</v>
      </c>
      <c r="G64" s="39" t="n">
        <v>-7</v>
      </c>
      <c r="H64" s="39" t="n">
        <v>-7</v>
      </c>
      <c r="I64" s="39" t="n">
        <v>-7</v>
      </c>
      <c r="J64" s="39" t="n">
        <v>-7</v>
      </c>
      <c r="K64" s="41"/>
      <c r="L64" s="41"/>
      <c r="M64" s="41"/>
      <c r="N64" s="41"/>
      <c r="O64" s="41"/>
    </row>
    <row r="65" customFormat="false" ht="19.5" hidden="false" customHeight="true" outlineLevel="0" collapsed="false">
      <c r="A65" s="89" t="s">
        <v>239</v>
      </c>
      <c r="B65" s="32"/>
      <c r="C65" s="39" t="n">
        <v>-47</v>
      </c>
      <c r="D65" s="39" t="n">
        <v>-245</v>
      </c>
      <c r="E65" s="39" t="n">
        <v>-245</v>
      </c>
      <c r="F65" s="133" t="n">
        <f aca="false">SUM(G65:J65)</f>
        <v>-222</v>
      </c>
      <c r="G65" s="39" t="n">
        <v>-80</v>
      </c>
      <c r="H65" s="39" t="n">
        <v>-50</v>
      </c>
      <c r="I65" s="39" t="n">
        <v>-50</v>
      </c>
      <c r="J65" s="39" t="n">
        <v>-42</v>
      </c>
      <c r="K65" s="139"/>
      <c r="L65" s="139"/>
      <c r="M65" s="139"/>
      <c r="N65" s="139"/>
      <c r="O65" s="139"/>
    </row>
    <row r="66" customFormat="false" ht="18.75" hidden="false" customHeight="true" outlineLevel="0" collapsed="false">
      <c r="A66" s="89" t="s">
        <v>240</v>
      </c>
      <c r="B66" s="32"/>
      <c r="C66" s="39"/>
      <c r="D66" s="39"/>
      <c r="E66" s="39"/>
      <c r="F66" s="133" t="n">
        <f aca="false">SUM(G66:J66)</f>
        <v>0</v>
      </c>
      <c r="G66" s="39" t="s">
        <v>195</v>
      </c>
      <c r="H66" s="39" t="s">
        <v>195</v>
      </c>
      <c r="I66" s="39" t="s">
        <v>195</v>
      </c>
      <c r="J66" s="39" t="s">
        <v>195</v>
      </c>
      <c r="K66" s="41"/>
      <c r="L66" s="41"/>
      <c r="M66" s="41"/>
      <c r="N66" s="41"/>
      <c r="O66" s="41"/>
    </row>
    <row r="67" customFormat="false" ht="18.75" hidden="false" customHeight="true" outlineLevel="0" collapsed="false">
      <c r="A67" s="89" t="s">
        <v>241</v>
      </c>
      <c r="B67" s="32"/>
      <c r="C67" s="39"/>
      <c r="D67" s="39"/>
      <c r="E67" s="39"/>
      <c r="F67" s="133" t="n">
        <f aca="false">SUM(G67:J67)</f>
        <v>0</v>
      </c>
      <c r="G67" s="39" t="s">
        <v>195</v>
      </c>
      <c r="H67" s="39" t="s">
        <v>195</v>
      </c>
      <c r="I67" s="39" t="s">
        <v>195</v>
      </c>
      <c r="J67" s="39" t="s">
        <v>195</v>
      </c>
      <c r="K67" s="41"/>
      <c r="L67" s="41"/>
      <c r="M67" s="41"/>
      <c r="N67" s="41"/>
      <c r="O67" s="41"/>
    </row>
    <row r="68" customFormat="false" ht="18.75" hidden="false" customHeight="true" outlineLevel="0" collapsed="false">
      <c r="A68" s="89" t="s">
        <v>242</v>
      </c>
      <c r="B68" s="32"/>
      <c r="C68" s="39" t="n">
        <v>-5</v>
      </c>
      <c r="D68" s="39" t="n">
        <v>-36</v>
      </c>
      <c r="E68" s="39" t="n">
        <v>-36</v>
      </c>
      <c r="F68" s="133" t="n">
        <f aca="false">SUM(G68:J68)</f>
        <v>-51</v>
      </c>
      <c r="G68" s="39" t="n">
        <v>-15</v>
      </c>
      <c r="H68" s="39" t="n">
        <v>-12</v>
      </c>
      <c r="I68" s="39" t="n">
        <v>-12</v>
      </c>
      <c r="J68" s="39" t="n">
        <v>-12</v>
      </c>
      <c r="K68" s="41"/>
      <c r="L68" s="41"/>
      <c r="M68" s="41"/>
      <c r="N68" s="41"/>
      <c r="O68" s="41"/>
    </row>
    <row r="69" customFormat="false" ht="18.75" hidden="false" customHeight="true" outlineLevel="0" collapsed="false">
      <c r="A69" s="89" t="s">
        <v>243</v>
      </c>
      <c r="B69" s="32"/>
      <c r="C69" s="39" t="n">
        <v>-8</v>
      </c>
      <c r="D69" s="39" t="n">
        <v>-13</v>
      </c>
      <c r="E69" s="39" t="n">
        <v>-13</v>
      </c>
      <c r="F69" s="133" t="n">
        <f aca="false">SUM(G69:J69)</f>
        <v>-13</v>
      </c>
      <c r="G69" s="39" t="n">
        <v>-4</v>
      </c>
      <c r="H69" s="39" t="n">
        <v>-3</v>
      </c>
      <c r="I69" s="39" t="n">
        <v>-3</v>
      </c>
      <c r="J69" s="39" t="n">
        <v>-3</v>
      </c>
      <c r="K69" s="41"/>
      <c r="L69" s="41"/>
      <c r="M69" s="41"/>
      <c r="N69" s="41"/>
      <c r="O69" s="41"/>
    </row>
    <row r="70" customFormat="false" ht="18.75" hidden="false" customHeight="true" outlineLevel="0" collapsed="false">
      <c r="A70" s="89" t="s">
        <v>244</v>
      </c>
      <c r="B70" s="32"/>
      <c r="C70" s="39" t="n">
        <v>-7</v>
      </c>
      <c r="D70" s="39" t="n">
        <v>-5</v>
      </c>
      <c r="E70" s="39" t="n">
        <v>-5</v>
      </c>
      <c r="F70" s="133" t="n">
        <f aca="false">SUM(G70:J70)</f>
        <v>-3</v>
      </c>
      <c r="G70" s="39" t="n">
        <v>-3</v>
      </c>
      <c r="H70" s="39" t="s">
        <v>195</v>
      </c>
      <c r="I70" s="39" t="s">
        <v>195</v>
      </c>
      <c r="J70" s="39" t="s">
        <v>195</v>
      </c>
      <c r="K70" s="41"/>
      <c r="L70" s="41"/>
      <c r="M70" s="41"/>
      <c r="N70" s="41"/>
      <c r="O70" s="41"/>
    </row>
    <row r="71" s="57" customFormat="true" ht="18.75" hidden="false" customHeight="true" outlineLevel="0" collapsed="false">
      <c r="A71" s="130" t="s">
        <v>245</v>
      </c>
      <c r="B71" s="131" t="n">
        <v>1060</v>
      </c>
      <c r="C71" s="132" t="n">
        <f aca="false">SUM(C72:C78)</f>
        <v>0</v>
      </c>
      <c r="D71" s="132" t="n">
        <f aca="false">SUM(D72:D78)</f>
        <v>0</v>
      </c>
      <c r="E71" s="132" t="n">
        <f aca="false">SUM(E72:E78)</f>
        <v>0</v>
      </c>
      <c r="F71" s="132" t="n">
        <f aca="false">SUM(G71:J71)</f>
        <v>0</v>
      </c>
      <c r="G71" s="132" t="n">
        <f aca="false">SUM(G72:G78)</f>
        <v>0</v>
      </c>
      <c r="H71" s="132" t="n">
        <f aca="false">SUM(H72:H78)</f>
        <v>0</v>
      </c>
      <c r="I71" s="132" t="n">
        <f aca="false">SUM(I72:I78)</f>
        <v>0</v>
      </c>
      <c r="J71" s="132" t="n">
        <f aca="false">SUM(J72:J78)</f>
        <v>0</v>
      </c>
      <c r="K71" s="131"/>
      <c r="L71" s="131"/>
      <c r="M71" s="131"/>
      <c r="N71" s="131"/>
      <c r="O71" s="131"/>
    </row>
    <row r="72" customFormat="false" ht="18.75" hidden="false" customHeight="true" outlineLevel="0" collapsed="false">
      <c r="A72" s="89" t="s">
        <v>246</v>
      </c>
      <c r="B72" s="32" t="n">
        <v>1061</v>
      </c>
      <c r="C72" s="39" t="s">
        <v>195</v>
      </c>
      <c r="D72" s="39" t="s">
        <v>195</v>
      </c>
      <c r="E72" s="39" t="s">
        <v>195</v>
      </c>
      <c r="F72" s="133" t="n">
        <f aca="false">SUM(G72:J72)</f>
        <v>0</v>
      </c>
      <c r="G72" s="39" t="s">
        <v>195</v>
      </c>
      <c r="H72" s="39" t="s">
        <v>195</v>
      </c>
      <c r="I72" s="39" t="s">
        <v>195</v>
      </c>
      <c r="J72" s="39" t="s">
        <v>195</v>
      </c>
      <c r="K72" s="41"/>
      <c r="L72" s="41"/>
      <c r="M72" s="41"/>
      <c r="N72" s="41"/>
      <c r="O72" s="41"/>
    </row>
    <row r="73" customFormat="false" ht="18.75" hidden="false" customHeight="true" outlineLevel="0" collapsed="false">
      <c r="A73" s="89" t="s">
        <v>247</v>
      </c>
      <c r="B73" s="32" t="n">
        <v>1062</v>
      </c>
      <c r="C73" s="39" t="s">
        <v>195</v>
      </c>
      <c r="D73" s="39" t="s">
        <v>195</v>
      </c>
      <c r="E73" s="39" t="s">
        <v>195</v>
      </c>
      <c r="F73" s="133" t="n">
        <f aca="false">SUM(G73:J73)</f>
        <v>0</v>
      </c>
      <c r="G73" s="39" t="s">
        <v>195</v>
      </c>
      <c r="H73" s="39" t="s">
        <v>195</v>
      </c>
      <c r="I73" s="39" t="s">
        <v>195</v>
      </c>
      <c r="J73" s="39" t="s">
        <v>195</v>
      </c>
      <c r="K73" s="41"/>
      <c r="L73" s="41"/>
      <c r="M73" s="41"/>
      <c r="N73" s="41"/>
      <c r="O73" s="41"/>
    </row>
    <row r="74" customFormat="false" ht="18.75" hidden="false" customHeight="true" outlineLevel="0" collapsed="false">
      <c r="A74" s="89" t="s">
        <v>213</v>
      </c>
      <c r="B74" s="32" t="n">
        <v>1063</v>
      </c>
      <c r="C74" s="39" t="s">
        <v>195</v>
      </c>
      <c r="D74" s="39" t="s">
        <v>195</v>
      </c>
      <c r="E74" s="39" t="s">
        <v>195</v>
      </c>
      <c r="F74" s="133" t="n">
        <f aca="false">SUM(G74:J74)</f>
        <v>0</v>
      </c>
      <c r="G74" s="39" t="s">
        <v>195</v>
      </c>
      <c r="H74" s="39" t="s">
        <v>195</v>
      </c>
      <c r="I74" s="39" t="s">
        <v>195</v>
      </c>
      <c r="J74" s="39" t="s">
        <v>195</v>
      </c>
      <c r="K74" s="41"/>
      <c r="L74" s="41"/>
      <c r="M74" s="41"/>
      <c r="N74" s="41"/>
      <c r="O74" s="41"/>
    </row>
    <row r="75" customFormat="false" ht="18.75" hidden="false" customHeight="true" outlineLevel="0" collapsed="false">
      <c r="A75" s="89" t="s">
        <v>214</v>
      </c>
      <c r="B75" s="32" t="n">
        <v>1064</v>
      </c>
      <c r="C75" s="39" t="s">
        <v>195</v>
      </c>
      <c r="D75" s="39" t="s">
        <v>195</v>
      </c>
      <c r="E75" s="39" t="s">
        <v>195</v>
      </c>
      <c r="F75" s="133" t="n">
        <f aca="false">SUM(G75:J75)</f>
        <v>0</v>
      </c>
      <c r="G75" s="39" t="s">
        <v>195</v>
      </c>
      <c r="H75" s="39" t="s">
        <v>195</v>
      </c>
      <c r="I75" s="39" t="s">
        <v>195</v>
      </c>
      <c r="J75" s="39" t="s">
        <v>195</v>
      </c>
      <c r="K75" s="41"/>
      <c r="L75" s="41"/>
      <c r="M75" s="41"/>
      <c r="N75" s="41"/>
      <c r="O75" s="41"/>
    </row>
    <row r="76" customFormat="false" ht="18.75" hidden="false" customHeight="true" outlineLevel="0" collapsed="false">
      <c r="A76" s="89" t="s">
        <v>248</v>
      </c>
      <c r="B76" s="32" t="n">
        <v>1065</v>
      </c>
      <c r="C76" s="39" t="s">
        <v>195</v>
      </c>
      <c r="D76" s="39" t="s">
        <v>195</v>
      </c>
      <c r="E76" s="39" t="s">
        <v>195</v>
      </c>
      <c r="F76" s="133" t="n">
        <f aca="false">SUM(G76:J76)</f>
        <v>0</v>
      </c>
      <c r="G76" s="39" t="s">
        <v>195</v>
      </c>
      <c r="H76" s="39" t="s">
        <v>195</v>
      </c>
      <c r="I76" s="39" t="s">
        <v>195</v>
      </c>
      <c r="J76" s="39" t="s">
        <v>195</v>
      </c>
      <c r="K76" s="41"/>
      <c r="L76" s="41"/>
      <c r="M76" s="41"/>
      <c r="N76" s="41"/>
      <c r="O76" s="41"/>
    </row>
    <row r="77" customFormat="false" ht="18.75" hidden="false" customHeight="true" outlineLevel="0" collapsed="false">
      <c r="A77" s="89" t="s">
        <v>249</v>
      </c>
      <c r="B77" s="32" t="n">
        <v>1066</v>
      </c>
      <c r="C77" s="39" t="s">
        <v>195</v>
      </c>
      <c r="D77" s="39" t="s">
        <v>195</v>
      </c>
      <c r="E77" s="39" t="s">
        <v>195</v>
      </c>
      <c r="F77" s="133" t="n">
        <f aca="false">SUM(G77:J77)</f>
        <v>0</v>
      </c>
      <c r="G77" s="39" t="s">
        <v>195</v>
      </c>
      <c r="H77" s="39" t="s">
        <v>195</v>
      </c>
      <c r="I77" s="39" t="s">
        <v>195</v>
      </c>
      <c r="J77" s="39" t="s">
        <v>195</v>
      </c>
      <c r="K77" s="41"/>
      <c r="L77" s="41"/>
      <c r="M77" s="41"/>
      <c r="N77" s="41"/>
      <c r="O77" s="41"/>
    </row>
    <row r="78" customFormat="false" ht="18.75" hidden="false" customHeight="true" outlineLevel="0" collapsed="false">
      <c r="A78" s="89" t="s">
        <v>250</v>
      </c>
      <c r="B78" s="32" t="n">
        <v>1067</v>
      </c>
      <c r="C78" s="39" t="s">
        <v>195</v>
      </c>
      <c r="D78" s="39" t="s">
        <v>195</v>
      </c>
      <c r="E78" s="39" t="s">
        <v>195</v>
      </c>
      <c r="F78" s="133" t="n">
        <f aca="false">SUM(G78:J78)</f>
        <v>0</v>
      </c>
      <c r="G78" s="39" t="s">
        <v>195</v>
      </c>
      <c r="H78" s="39" t="s">
        <v>195</v>
      </c>
      <c r="I78" s="39" t="s">
        <v>195</v>
      </c>
      <c r="J78" s="39" t="s">
        <v>195</v>
      </c>
      <c r="K78" s="41"/>
      <c r="L78" s="41"/>
      <c r="M78" s="41"/>
      <c r="N78" s="41"/>
      <c r="O78" s="41"/>
    </row>
    <row r="79" s="57" customFormat="true" ht="18.75" hidden="false" customHeight="true" outlineLevel="0" collapsed="false">
      <c r="A79" s="127" t="s">
        <v>251</v>
      </c>
      <c r="B79" s="128" t="n">
        <v>1070</v>
      </c>
      <c r="C79" s="129" t="n">
        <f aca="false">SUM(C80:C82)</f>
        <v>9470</v>
      </c>
      <c r="D79" s="129" t="n">
        <f aca="false">SUM(D80:D82)</f>
        <v>12566</v>
      </c>
      <c r="E79" s="129" t="n">
        <f aca="false">SUM(E80:E82)</f>
        <v>12489</v>
      </c>
      <c r="F79" s="129" t="n">
        <f aca="false">SUM(G79:J79)</f>
        <v>21445</v>
      </c>
      <c r="G79" s="129" t="n">
        <f aca="false">SUM(G80:G82)</f>
        <v>5848</v>
      </c>
      <c r="H79" s="129" t="n">
        <f aca="false">SUM(H80:H82)</f>
        <v>5323</v>
      </c>
      <c r="I79" s="129" t="n">
        <f aca="false">SUM(I80:I82)</f>
        <v>5149</v>
      </c>
      <c r="J79" s="129" t="n">
        <f aca="false">SUM(J80:J82)</f>
        <v>5125</v>
      </c>
      <c r="K79" s="128"/>
      <c r="L79" s="128"/>
      <c r="M79" s="128"/>
      <c r="N79" s="128"/>
      <c r="O79" s="128"/>
    </row>
    <row r="80" customFormat="false" ht="18.75" hidden="false" customHeight="true" outlineLevel="0" collapsed="false">
      <c r="A80" s="89" t="s">
        <v>252</v>
      </c>
      <c r="B80" s="32" t="n">
        <v>1071</v>
      </c>
      <c r="C80" s="39"/>
      <c r="D80" s="39"/>
      <c r="E80" s="39"/>
      <c r="F80" s="133" t="n">
        <f aca="false">SUM(G80:J80)</f>
        <v>0</v>
      </c>
      <c r="G80" s="39"/>
      <c r="H80" s="39"/>
      <c r="I80" s="39"/>
      <c r="J80" s="39"/>
      <c r="K80" s="41"/>
      <c r="L80" s="41"/>
      <c r="M80" s="41"/>
      <c r="N80" s="41"/>
      <c r="O80" s="41"/>
    </row>
    <row r="81" customFormat="false" ht="18.75" hidden="false" customHeight="true" outlineLevel="0" collapsed="false">
      <c r="A81" s="89" t="s">
        <v>253</v>
      </c>
      <c r="B81" s="32" t="n">
        <v>1072</v>
      </c>
      <c r="C81" s="39"/>
      <c r="D81" s="39"/>
      <c r="E81" s="39"/>
      <c r="F81" s="133" t="n">
        <f aca="false">SUM(G81:J81)</f>
        <v>0</v>
      </c>
      <c r="G81" s="39"/>
      <c r="H81" s="39"/>
      <c r="I81" s="39"/>
      <c r="J81" s="39"/>
      <c r="K81" s="41"/>
      <c r="L81" s="41"/>
      <c r="M81" s="41"/>
      <c r="N81" s="41"/>
      <c r="O81" s="41"/>
    </row>
    <row r="82" customFormat="false" ht="18.75" hidden="false" customHeight="true" outlineLevel="0" collapsed="false">
      <c r="A82" s="89" t="s">
        <v>254</v>
      </c>
      <c r="B82" s="32" t="n">
        <v>1073</v>
      </c>
      <c r="C82" s="39" t="n">
        <f aca="false">SUM(C83:C84)</f>
        <v>9470</v>
      </c>
      <c r="D82" s="39" t="n">
        <f aca="false">SUM(D83:D84)</f>
        <v>12566</v>
      </c>
      <c r="E82" s="39" t="n">
        <f aca="false">SUM(E83:E84)</f>
        <v>12489</v>
      </c>
      <c r="F82" s="133" t="n">
        <f aca="false">SUM(G82:J82)</f>
        <v>21445</v>
      </c>
      <c r="G82" s="39" t="n">
        <f aca="false">SUM(G83:G84)</f>
        <v>5848</v>
      </c>
      <c r="H82" s="39" t="n">
        <f aca="false">SUM(H83:H84)</f>
        <v>5323</v>
      </c>
      <c r="I82" s="39" t="n">
        <f aca="false">SUM(I83:I84)</f>
        <v>5149</v>
      </c>
      <c r="J82" s="39" t="n">
        <f aca="false">SUM(J83:J84)</f>
        <v>5125</v>
      </c>
      <c r="K82" s="41"/>
      <c r="L82" s="41"/>
      <c r="M82" s="41"/>
      <c r="N82" s="41"/>
      <c r="O82" s="41"/>
    </row>
    <row r="83" customFormat="false" ht="42" hidden="false" customHeight="true" outlineLevel="0" collapsed="false">
      <c r="A83" s="146" t="s">
        <v>255</v>
      </c>
      <c r="B83" s="32"/>
      <c r="C83" s="39" t="n">
        <v>9315</v>
      </c>
      <c r="D83" s="39" t="n">
        <v>12356</v>
      </c>
      <c r="E83" s="39" t="n">
        <v>12279</v>
      </c>
      <c r="F83" s="133" t="n">
        <f aca="false">SUM(G83:J83)</f>
        <v>21235</v>
      </c>
      <c r="G83" s="39" t="n">
        <f aca="false">-(G35+G85-G126)-36</f>
        <v>5788</v>
      </c>
      <c r="H83" s="39" t="n">
        <f aca="false">-(H35+H85-H126)-36</f>
        <v>5263</v>
      </c>
      <c r="I83" s="39" t="n">
        <f aca="false">-(I35+I85-I126)-6</f>
        <v>5119</v>
      </c>
      <c r="J83" s="39" t="n">
        <f aca="false">-(J35+J85-J126)-36</f>
        <v>5065</v>
      </c>
      <c r="K83" s="139"/>
      <c r="L83" s="139"/>
      <c r="M83" s="139"/>
      <c r="N83" s="139"/>
      <c r="O83" s="139"/>
    </row>
    <row r="84" customFormat="false" ht="18.75" hidden="false" customHeight="false" outlineLevel="0" collapsed="false">
      <c r="A84" s="146" t="s">
        <v>256</v>
      </c>
      <c r="B84" s="32"/>
      <c r="C84" s="39" t="n">
        <v>155</v>
      </c>
      <c r="D84" s="39" t="n">
        <v>210</v>
      </c>
      <c r="E84" s="39" t="n">
        <v>210</v>
      </c>
      <c r="F84" s="133" t="n">
        <f aca="false">SUM(G84:J84)</f>
        <v>210</v>
      </c>
      <c r="G84" s="39" t="n">
        <v>60</v>
      </c>
      <c r="H84" s="39" t="n">
        <v>60</v>
      </c>
      <c r="I84" s="39" t="n">
        <v>30</v>
      </c>
      <c r="J84" s="39" t="n">
        <v>60</v>
      </c>
      <c r="K84" s="41"/>
      <c r="L84" s="41"/>
      <c r="M84" s="41"/>
      <c r="N84" s="41"/>
      <c r="O84" s="41"/>
    </row>
    <row r="85" s="57" customFormat="true" ht="18.75" hidden="false" customHeight="true" outlineLevel="0" collapsed="false">
      <c r="A85" s="147" t="s">
        <v>257</v>
      </c>
      <c r="B85" s="131" t="n">
        <v>1080</v>
      </c>
      <c r="C85" s="132" t="n">
        <f aca="false">SUM(C86:C91)</f>
        <v>-220</v>
      </c>
      <c r="D85" s="132" t="n">
        <f aca="false">SUM(D86:D91)</f>
        <v>-293</v>
      </c>
      <c r="E85" s="132" t="n">
        <f aca="false">SUM(E86:E91)</f>
        <v>-293</v>
      </c>
      <c r="F85" s="132" t="n">
        <f aca="false">SUM(G85:J85)</f>
        <v>-292</v>
      </c>
      <c r="G85" s="132" t="n">
        <f aca="false">SUM(G86:G91)</f>
        <v>-98</v>
      </c>
      <c r="H85" s="132" t="n">
        <f aca="false">SUM(H86:H91)</f>
        <v>-98</v>
      </c>
      <c r="I85" s="132" t="n">
        <f aca="false">SUM(I86:I91)</f>
        <v>-96</v>
      </c>
      <c r="J85" s="132" t="n">
        <f aca="false">SUM(J86:J91)</f>
        <v>0</v>
      </c>
      <c r="K85" s="131"/>
      <c r="L85" s="131"/>
      <c r="M85" s="131"/>
      <c r="N85" s="131"/>
      <c r="O85" s="131"/>
    </row>
    <row r="86" customFormat="false" ht="18.75" hidden="false" customHeight="true" outlineLevel="0" collapsed="false">
      <c r="A86" s="89" t="s">
        <v>252</v>
      </c>
      <c r="B86" s="32" t="n">
        <v>1081</v>
      </c>
      <c r="C86" s="39" t="s">
        <v>195</v>
      </c>
      <c r="D86" s="39" t="s">
        <v>195</v>
      </c>
      <c r="E86" s="39" t="s">
        <v>195</v>
      </c>
      <c r="F86" s="133" t="n">
        <f aca="false">SUM(G86:J86)</f>
        <v>0</v>
      </c>
      <c r="G86" s="39" t="s">
        <v>195</v>
      </c>
      <c r="H86" s="39" t="s">
        <v>195</v>
      </c>
      <c r="I86" s="39" t="s">
        <v>195</v>
      </c>
      <c r="J86" s="39" t="s">
        <v>195</v>
      </c>
      <c r="K86" s="41"/>
      <c r="L86" s="41"/>
      <c r="M86" s="41"/>
      <c r="N86" s="41"/>
      <c r="O86" s="41"/>
    </row>
    <row r="87" customFormat="false" ht="18.75" hidden="false" customHeight="true" outlineLevel="0" collapsed="false">
      <c r="A87" s="89" t="s">
        <v>258</v>
      </c>
      <c r="B87" s="32" t="n">
        <v>1082</v>
      </c>
      <c r="C87" s="39" t="s">
        <v>195</v>
      </c>
      <c r="D87" s="39" t="s">
        <v>195</v>
      </c>
      <c r="E87" s="39" t="s">
        <v>195</v>
      </c>
      <c r="F87" s="133" t="n">
        <f aca="false">SUM(G87:J87)</f>
        <v>0</v>
      </c>
      <c r="G87" s="39" t="s">
        <v>195</v>
      </c>
      <c r="H87" s="39" t="s">
        <v>195</v>
      </c>
      <c r="I87" s="39" t="s">
        <v>195</v>
      </c>
      <c r="J87" s="39" t="s">
        <v>195</v>
      </c>
      <c r="K87" s="41"/>
      <c r="L87" s="41"/>
      <c r="M87" s="41"/>
      <c r="N87" s="41"/>
      <c r="O87" s="41"/>
    </row>
    <row r="88" customFormat="false" ht="18.75" hidden="false" customHeight="true" outlineLevel="0" collapsed="false">
      <c r="A88" s="89" t="s">
        <v>259</v>
      </c>
      <c r="B88" s="32" t="n">
        <v>1083</v>
      </c>
      <c r="C88" s="39" t="s">
        <v>195</v>
      </c>
      <c r="D88" s="39" t="s">
        <v>195</v>
      </c>
      <c r="E88" s="39" t="s">
        <v>195</v>
      </c>
      <c r="F88" s="133" t="n">
        <f aca="false">SUM(G88:J88)</f>
        <v>0</v>
      </c>
      <c r="G88" s="39" t="s">
        <v>195</v>
      </c>
      <c r="H88" s="39" t="s">
        <v>195</v>
      </c>
      <c r="I88" s="39" t="s">
        <v>195</v>
      </c>
      <c r="J88" s="39" t="s">
        <v>195</v>
      </c>
      <c r="K88" s="41"/>
      <c r="L88" s="41"/>
      <c r="M88" s="41"/>
      <c r="N88" s="41"/>
      <c r="O88" s="41"/>
    </row>
    <row r="89" customFormat="false" ht="18.75" hidden="false" customHeight="true" outlineLevel="0" collapsed="false">
      <c r="A89" s="89" t="s">
        <v>260</v>
      </c>
      <c r="B89" s="32" t="n">
        <v>1084</v>
      </c>
      <c r="C89" s="39" t="s">
        <v>195</v>
      </c>
      <c r="D89" s="39" t="s">
        <v>195</v>
      </c>
      <c r="E89" s="39" t="s">
        <v>195</v>
      </c>
      <c r="F89" s="133" t="n">
        <f aca="false">SUM(G89:J89)</f>
        <v>0</v>
      </c>
      <c r="G89" s="39" t="s">
        <v>195</v>
      </c>
      <c r="H89" s="39" t="s">
        <v>195</v>
      </c>
      <c r="I89" s="39" t="s">
        <v>195</v>
      </c>
      <c r="J89" s="39" t="s">
        <v>195</v>
      </c>
      <c r="K89" s="41"/>
      <c r="L89" s="41"/>
      <c r="M89" s="41"/>
      <c r="N89" s="41"/>
      <c r="O89" s="41"/>
    </row>
    <row r="90" customFormat="false" ht="18.75" hidden="false" customHeight="true" outlineLevel="0" collapsed="false">
      <c r="A90" s="89" t="s">
        <v>261</v>
      </c>
      <c r="B90" s="32" t="n">
        <v>1085</v>
      </c>
      <c r="C90" s="39" t="s">
        <v>195</v>
      </c>
      <c r="D90" s="39" t="s">
        <v>195</v>
      </c>
      <c r="E90" s="39" t="s">
        <v>195</v>
      </c>
      <c r="F90" s="133" t="n">
        <f aca="false">SUM(G90:J90)</f>
        <v>0</v>
      </c>
      <c r="G90" s="39" t="s">
        <v>195</v>
      </c>
      <c r="H90" s="39" t="s">
        <v>195</v>
      </c>
      <c r="I90" s="39" t="s">
        <v>195</v>
      </c>
      <c r="J90" s="39" t="s">
        <v>195</v>
      </c>
      <c r="K90" s="41"/>
      <c r="L90" s="41"/>
      <c r="M90" s="41"/>
      <c r="N90" s="41"/>
      <c r="O90" s="41"/>
    </row>
    <row r="91" customFormat="false" ht="18.75" hidden="false" customHeight="true" outlineLevel="0" collapsed="false">
      <c r="A91" s="89" t="s">
        <v>262</v>
      </c>
      <c r="B91" s="32" t="n">
        <v>1086</v>
      </c>
      <c r="C91" s="39" t="n">
        <f aca="false">SUM(C92:C94)</f>
        <v>-220</v>
      </c>
      <c r="D91" s="39" t="n">
        <f aca="false">SUM(D92:D94)</f>
        <v>-293</v>
      </c>
      <c r="E91" s="39" t="n">
        <f aca="false">SUM(E92:E94)</f>
        <v>-293</v>
      </c>
      <c r="F91" s="133" t="n">
        <f aca="false">SUM(G91:J91)</f>
        <v>-292</v>
      </c>
      <c r="G91" s="39" t="n">
        <f aca="false">SUM(G92:G94)</f>
        <v>-98</v>
      </c>
      <c r="H91" s="39" t="n">
        <f aca="false">SUM(H92:H94)</f>
        <v>-98</v>
      </c>
      <c r="I91" s="39" t="n">
        <f aca="false">SUM(I92:I94)</f>
        <v>-96</v>
      </c>
      <c r="J91" s="39" t="n">
        <f aca="false">SUM(J92:J94)</f>
        <v>0</v>
      </c>
      <c r="K91" s="41"/>
      <c r="L91" s="41"/>
      <c r="M91" s="41"/>
      <c r="N91" s="41"/>
      <c r="O91" s="41"/>
    </row>
    <row r="92" customFormat="false" ht="18.75" hidden="false" customHeight="true" outlineLevel="0" collapsed="false">
      <c r="A92" s="146" t="s">
        <v>213</v>
      </c>
      <c r="B92" s="32"/>
      <c r="C92" s="39" t="n">
        <v>-40</v>
      </c>
      <c r="D92" s="39" t="n">
        <v>-30</v>
      </c>
      <c r="E92" s="39" t="n">
        <v>-30</v>
      </c>
      <c r="F92" s="133"/>
      <c r="G92" s="39"/>
      <c r="H92" s="39"/>
      <c r="I92" s="39"/>
      <c r="J92" s="39"/>
      <c r="K92" s="139" t="s">
        <v>263</v>
      </c>
      <c r="L92" s="139"/>
      <c r="M92" s="139"/>
      <c r="N92" s="139"/>
      <c r="O92" s="139"/>
    </row>
    <row r="93" customFormat="false" ht="18.75" hidden="false" customHeight="true" outlineLevel="0" collapsed="false">
      <c r="A93" s="146" t="s">
        <v>264</v>
      </c>
      <c r="B93" s="32"/>
      <c r="C93" s="39" t="n">
        <v>-134</v>
      </c>
      <c r="D93" s="39" t="n">
        <v>-185</v>
      </c>
      <c r="E93" s="39" t="n">
        <v>-185</v>
      </c>
      <c r="F93" s="133" t="n">
        <f aca="false">SUM(G93:J93)</f>
        <v>-239</v>
      </c>
      <c r="G93" s="39" t="n">
        <v>-80</v>
      </c>
      <c r="H93" s="39" t="n">
        <v>-80</v>
      </c>
      <c r="I93" s="39" t="n">
        <v>-79</v>
      </c>
      <c r="J93" s="39"/>
      <c r="K93" s="89" t="s">
        <v>265</v>
      </c>
      <c r="L93" s="89"/>
      <c r="M93" s="89"/>
      <c r="N93" s="89"/>
      <c r="O93" s="89"/>
    </row>
    <row r="94" customFormat="false" ht="18.75" hidden="false" customHeight="true" outlineLevel="0" collapsed="false">
      <c r="A94" s="146" t="s">
        <v>214</v>
      </c>
      <c r="B94" s="32"/>
      <c r="C94" s="39" t="n">
        <v>-46</v>
      </c>
      <c r="D94" s="39" t="n">
        <v>-78</v>
      </c>
      <c r="E94" s="39" t="n">
        <v>-78</v>
      </c>
      <c r="F94" s="133" t="n">
        <f aca="false">SUM(G94:J94)</f>
        <v>-53</v>
      </c>
      <c r="G94" s="39" t="n">
        <v>-18</v>
      </c>
      <c r="H94" s="39" t="n">
        <v>-18</v>
      </c>
      <c r="I94" s="39" t="n">
        <v>-17</v>
      </c>
      <c r="J94" s="39"/>
      <c r="K94" s="139" t="s">
        <v>266</v>
      </c>
      <c r="L94" s="139"/>
      <c r="M94" s="139"/>
      <c r="N94" s="139"/>
      <c r="O94" s="139"/>
    </row>
    <row r="95" s="57" customFormat="true" ht="18.75" hidden="false" customHeight="true" outlineLevel="0" collapsed="false">
      <c r="A95" s="134" t="s">
        <v>267</v>
      </c>
      <c r="B95" s="135" t="n">
        <v>1100</v>
      </c>
      <c r="C95" s="136" t="n">
        <f aca="false">SUM(C34,C35,C71,C79,C85)</f>
        <v>-199</v>
      </c>
      <c r="D95" s="136" t="n">
        <f aca="false">SUM(D34,D35,D71,D79,D85)</f>
        <v>-560</v>
      </c>
      <c r="E95" s="136" t="n">
        <f aca="false">SUM(E34,E35,E71,E79,E85)</f>
        <v>-560</v>
      </c>
      <c r="F95" s="136" t="n">
        <f aca="false">SUM(F34,F35,F71,F79,F85)</f>
        <v>-2876</v>
      </c>
      <c r="G95" s="136" t="n">
        <f aca="false">SUM(G34,G35,G71,G79,G85)</f>
        <v>-919</v>
      </c>
      <c r="H95" s="136" t="n">
        <f aca="false">SUM(H34,H35,H71,H79,H85)</f>
        <v>-719</v>
      </c>
      <c r="I95" s="136" t="n">
        <f aca="false">SUM(I34,I35,I71,I79,I85)</f>
        <v>-619</v>
      </c>
      <c r="J95" s="136" t="n">
        <f aca="false">SUM(J34,J35,J71,J79,J85)</f>
        <v>-619</v>
      </c>
      <c r="K95" s="135"/>
      <c r="L95" s="135"/>
      <c r="M95" s="135"/>
      <c r="N95" s="135"/>
      <c r="O95" s="135"/>
    </row>
    <row r="96" s="57" customFormat="true" ht="18.75" hidden="false" customHeight="true" outlineLevel="0" collapsed="false">
      <c r="A96" s="123" t="s">
        <v>268</v>
      </c>
      <c r="B96" s="41" t="n">
        <v>1110</v>
      </c>
      <c r="C96" s="56"/>
      <c r="D96" s="56"/>
      <c r="E96" s="56"/>
      <c r="F96" s="148" t="n">
        <f aca="false">SUM(G96:J96)</f>
        <v>0</v>
      </c>
      <c r="G96" s="56"/>
      <c r="H96" s="56"/>
      <c r="I96" s="56"/>
      <c r="J96" s="56"/>
      <c r="K96" s="41"/>
      <c r="L96" s="41"/>
      <c r="M96" s="41"/>
      <c r="N96" s="41"/>
      <c r="O96" s="41"/>
    </row>
    <row r="97" s="57" customFormat="true" ht="18.75" hidden="false" customHeight="true" outlineLevel="0" collapsed="false">
      <c r="A97" s="123" t="s">
        <v>269</v>
      </c>
      <c r="B97" s="41" t="n">
        <v>1120</v>
      </c>
      <c r="C97" s="56" t="s">
        <v>195</v>
      </c>
      <c r="D97" s="56" t="s">
        <v>195</v>
      </c>
      <c r="E97" s="56" t="s">
        <v>195</v>
      </c>
      <c r="F97" s="148" t="n">
        <f aca="false">SUM(G97:J97)</f>
        <v>0</v>
      </c>
      <c r="G97" s="56" t="s">
        <v>195</v>
      </c>
      <c r="H97" s="56" t="s">
        <v>195</v>
      </c>
      <c r="I97" s="56" t="s">
        <v>195</v>
      </c>
      <c r="J97" s="56" t="s">
        <v>195</v>
      </c>
      <c r="K97" s="41"/>
      <c r="L97" s="41"/>
      <c r="M97" s="41"/>
      <c r="N97" s="41"/>
      <c r="O97" s="41"/>
    </row>
    <row r="98" s="57" customFormat="true" ht="18.75" hidden="false" customHeight="true" outlineLevel="0" collapsed="false">
      <c r="A98" s="127" t="s">
        <v>270</v>
      </c>
      <c r="B98" s="128" t="n">
        <v>1130</v>
      </c>
      <c r="C98" s="129"/>
      <c r="D98" s="129"/>
      <c r="E98" s="129"/>
      <c r="F98" s="129" t="n">
        <f aca="false">SUM(G98:J98)</f>
        <v>0</v>
      </c>
      <c r="G98" s="129"/>
      <c r="H98" s="129"/>
      <c r="I98" s="129"/>
      <c r="J98" s="129"/>
      <c r="K98" s="128"/>
      <c r="L98" s="128"/>
      <c r="M98" s="128"/>
      <c r="N98" s="128"/>
      <c r="O98" s="128"/>
    </row>
    <row r="99" s="57" customFormat="true" ht="18.75" hidden="false" customHeight="true" outlineLevel="0" collapsed="false">
      <c r="A99" s="123" t="s">
        <v>271</v>
      </c>
      <c r="B99" s="41" t="n">
        <v>1140</v>
      </c>
      <c r="C99" s="56" t="s">
        <v>195</v>
      </c>
      <c r="D99" s="56" t="s">
        <v>195</v>
      </c>
      <c r="E99" s="56" t="s">
        <v>195</v>
      </c>
      <c r="F99" s="148" t="n">
        <f aca="false">SUM(G99:J99)</f>
        <v>0</v>
      </c>
      <c r="G99" s="56" t="s">
        <v>195</v>
      </c>
      <c r="H99" s="56" t="s">
        <v>195</v>
      </c>
      <c r="I99" s="56" t="s">
        <v>195</v>
      </c>
      <c r="J99" s="56" t="s">
        <v>195</v>
      </c>
      <c r="K99" s="41"/>
      <c r="L99" s="41"/>
      <c r="M99" s="41"/>
      <c r="N99" s="41"/>
      <c r="O99" s="41"/>
    </row>
    <row r="100" s="57" customFormat="true" ht="18.75" hidden="false" customHeight="true" outlineLevel="0" collapsed="false">
      <c r="A100" s="127" t="s">
        <v>272</v>
      </c>
      <c r="B100" s="128" t="n">
        <v>1150</v>
      </c>
      <c r="C100" s="129" t="n">
        <f aca="false">SUM(C101:C102)</f>
        <v>271</v>
      </c>
      <c r="D100" s="129" t="n">
        <f aca="false">SUM(D101:D102)</f>
        <v>641</v>
      </c>
      <c r="E100" s="129" t="n">
        <f aca="false">SUM(E101:E102)</f>
        <v>641</v>
      </c>
      <c r="F100" s="129" t="n">
        <f aca="false">SUM(G100:J100)</f>
        <v>2972</v>
      </c>
      <c r="G100" s="129" t="n">
        <f aca="false">SUM(G101:G102)</f>
        <v>943</v>
      </c>
      <c r="H100" s="129" t="n">
        <f aca="false">SUM(H101:H102)</f>
        <v>743</v>
      </c>
      <c r="I100" s="129" t="n">
        <f aca="false">SUM(I101:I102)</f>
        <v>643</v>
      </c>
      <c r="J100" s="129" t="n">
        <f aca="false">SUM(J101:J102)</f>
        <v>643</v>
      </c>
      <c r="K100" s="128"/>
      <c r="L100" s="128"/>
      <c r="M100" s="128"/>
      <c r="N100" s="128"/>
      <c r="O100" s="128"/>
    </row>
    <row r="101" customFormat="false" ht="18.75" hidden="false" customHeight="true" outlineLevel="0" collapsed="false">
      <c r="A101" s="89" t="s">
        <v>252</v>
      </c>
      <c r="B101" s="32" t="n">
        <v>1151</v>
      </c>
      <c r="C101" s="39"/>
      <c r="D101" s="39"/>
      <c r="E101" s="39"/>
      <c r="F101" s="133" t="n">
        <f aca="false">SUM(G101:J101)</f>
        <v>0</v>
      </c>
      <c r="G101" s="39"/>
      <c r="H101" s="39"/>
      <c r="I101" s="39"/>
      <c r="J101" s="39"/>
      <c r="K101" s="41"/>
      <c r="L101" s="41"/>
      <c r="M101" s="41"/>
      <c r="N101" s="41"/>
      <c r="O101" s="41"/>
    </row>
    <row r="102" customFormat="false" ht="18.75" hidden="false" customHeight="true" outlineLevel="0" collapsed="false">
      <c r="A102" s="89" t="s">
        <v>273</v>
      </c>
      <c r="B102" s="32" t="n">
        <v>1152</v>
      </c>
      <c r="C102" s="39" t="n">
        <f aca="false">SUM(C103:C104)</f>
        <v>271</v>
      </c>
      <c r="D102" s="39" t="n">
        <f aca="false">SUM(D103:D104)</f>
        <v>641</v>
      </c>
      <c r="E102" s="39" t="n">
        <f aca="false">SUM(E103:E104)</f>
        <v>641</v>
      </c>
      <c r="F102" s="133" t="n">
        <f aca="false">SUM(G102:J102)</f>
        <v>2972</v>
      </c>
      <c r="G102" s="39" t="n">
        <f aca="false">SUM(G103:G104)</f>
        <v>943</v>
      </c>
      <c r="H102" s="39" t="n">
        <f aca="false">SUM(H103:H104)</f>
        <v>743</v>
      </c>
      <c r="I102" s="39" t="n">
        <f aca="false">SUM(I103:I104)</f>
        <v>643</v>
      </c>
      <c r="J102" s="39" t="n">
        <f aca="false">SUM(J103:J104)</f>
        <v>643</v>
      </c>
      <c r="K102" s="41"/>
      <c r="L102" s="41"/>
      <c r="M102" s="41"/>
      <c r="N102" s="41"/>
      <c r="O102" s="41"/>
    </row>
    <row r="103" customFormat="false" ht="45" hidden="false" customHeight="true" outlineLevel="0" collapsed="false">
      <c r="A103" s="146" t="s">
        <v>274</v>
      </c>
      <c r="B103" s="32"/>
      <c r="C103" s="39" t="n">
        <v>252</v>
      </c>
      <c r="D103" s="39" t="n">
        <v>300</v>
      </c>
      <c r="E103" s="39" t="n">
        <v>300</v>
      </c>
      <c r="F103" s="133" t="n">
        <f aca="false">SUM(G103:J103)</f>
        <v>932</v>
      </c>
      <c r="G103" s="39" t="n">
        <v>433</v>
      </c>
      <c r="H103" s="39" t="n">
        <v>233</v>
      </c>
      <c r="I103" s="39" t="n">
        <v>133</v>
      </c>
      <c r="J103" s="39" t="n">
        <v>133</v>
      </c>
      <c r="K103" s="89" t="s">
        <v>275</v>
      </c>
      <c r="L103" s="89"/>
      <c r="M103" s="89"/>
      <c r="N103" s="89"/>
      <c r="O103" s="89"/>
    </row>
    <row r="104" customFormat="false" ht="41.25" hidden="false" customHeight="true" outlineLevel="0" collapsed="false">
      <c r="A104" s="146" t="s">
        <v>276</v>
      </c>
      <c r="B104" s="32"/>
      <c r="C104" s="39" t="n">
        <v>19</v>
      </c>
      <c r="D104" s="39" t="n">
        <v>341</v>
      </c>
      <c r="E104" s="39" t="n">
        <v>341</v>
      </c>
      <c r="F104" s="133" t="n">
        <f aca="false">SUM(G104:J104)</f>
        <v>2040</v>
      </c>
      <c r="G104" s="39" t="n">
        <v>510</v>
      </c>
      <c r="H104" s="39" t="n">
        <v>510</v>
      </c>
      <c r="I104" s="39" t="n">
        <v>510</v>
      </c>
      <c r="J104" s="39" t="n">
        <v>510</v>
      </c>
      <c r="K104" s="89" t="s">
        <v>277</v>
      </c>
      <c r="L104" s="89"/>
      <c r="M104" s="89"/>
      <c r="N104" s="89"/>
      <c r="O104" s="89"/>
    </row>
    <row r="105" s="57" customFormat="true" ht="18.75" hidden="false" customHeight="true" outlineLevel="0" collapsed="false">
      <c r="A105" s="130" t="s">
        <v>278</v>
      </c>
      <c r="B105" s="131" t="n">
        <v>1160</v>
      </c>
      <c r="C105" s="132" t="n">
        <f aca="false">SUM(C106:C107)</f>
        <v>0</v>
      </c>
      <c r="D105" s="132" t="n">
        <f aca="false">SUM(D106:D107)</f>
        <v>0</v>
      </c>
      <c r="E105" s="132" t="n">
        <f aca="false">SUM(E106:E107)</f>
        <v>0</v>
      </c>
      <c r="F105" s="132" t="n">
        <f aca="false">SUM(G105:J105)</f>
        <v>0</v>
      </c>
      <c r="G105" s="132" t="n">
        <f aca="false">SUM(G106:G107)</f>
        <v>0</v>
      </c>
      <c r="H105" s="132" t="n">
        <f aca="false">SUM(H106:H107)</f>
        <v>0</v>
      </c>
      <c r="I105" s="132" t="n">
        <f aca="false">SUM(I106:I107)</f>
        <v>0</v>
      </c>
      <c r="J105" s="132" t="n">
        <f aca="false">SUM(J106:J107)</f>
        <v>0</v>
      </c>
      <c r="K105" s="131"/>
      <c r="L105" s="131"/>
      <c r="M105" s="131"/>
      <c r="N105" s="131"/>
      <c r="O105" s="131"/>
    </row>
    <row r="106" customFormat="false" ht="18.75" hidden="false" customHeight="true" outlineLevel="0" collapsed="false">
      <c r="A106" s="89" t="s">
        <v>252</v>
      </c>
      <c r="B106" s="32" t="n">
        <v>1161</v>
      </c>
      <c r="C106" s="39" t="s">
        <v>195</v>
      </c>
      <c r="D106" s="39" t="s">
        <v>195</v>
      </c>
      <c r="E106" s="39" t="s">
        <v>195</v>
      </c>
      <c r="F106" s="133" t="n">
        <f aca="false">SUM(G106:J106)</f>
        <v>0</v>
      </c>
      <c r="G106" s="39" t="s">
        <v>195</v>
      </c>
      <c r="H106" s="39" t="s">
        <v>195</v>
      </c>
      <c r="I106" s="39" t="s">
        <v>195</v>
      </c>
      <c r="J106" s="39" t="s">
        <v>195</v>
      </c>
      <c r="K106" s="41"/>
      <c r="L106" s="41"/>
      <c r="M106" s="41"/>
      <c r="N106" s="41"/>
      <c r="O106" s="41"/>
    </row>
    <row r="107" customFormat="false" ht="18.75" hidden="false" customHeight="true" outlineLevel="0" collapsed="false">
      <c r="A107" s="89" t="s">
        <v>279</v>
      </c>
      <c r="B107" s="32" t="n">
        <v>1162</v>
      </c>
      <c r="C107" s="39" t="s">
        <v>195</v>
      </c>
      <c r="D107" s="39" t="s">
        <v>195</v>
      </c>
      <c r="E107" s="39" t="s">
        <v>195</v>
      </c>
      <c r="F107" s="133" t="n">
        <f aca="false">SUM(G107:J107)</f>
        <v>0</v>
      </c>
      <c r="G107" s="39" t="s">
        <v>195</v>
      </c>
      <c r="H107" s="39" t="s">
        <v>195</v>
      </c>
      <c r="I107" s="39" t="s">
        <v>195</v>
      </c>
      <c r="J107" s="39" t="s">
        <v>195</v>
      </c>
      <c r="K107" s="41"/>
      <c r="L107" s="41"/>
      <c r="M107" s="41"/>
      <c r="N107" s="41"/>
      <c r="O107" s="41"/>
    </row>
    <row r="108" customFormat="false" ht="18.75" hidden="false" customHeight="true" outlineLevel="0" collapsed="false">
      <c r="A108" s="134" t="s">
        <v>280</v>
      </c>
      <c r="B108" s="135" t="n">
        <v>1170</v>
      </c>
      <c r="C108" s="136" t="n">
        <f aca="false">SUM(C95,C96,C97,C98,C99,C100,C105)</f>
        <v>72</v>
      </c>
      <c r="D108" s="136" t="n">
        <f aca="false">SUM(D95,D96,D97,D98,D99,D100,D105)</f>
        <v>81</v>
      </c>
      <c r="E108" s="136" t="n">
        <f aca="false">SUM(E95,E96,E97,E98,E99,E100,E105)</f>
        <v>81</v>
      </c>
      <c r="F108" s="136" t="n">
        <f aca="false">SUM(F95,F96,F97,F98,F99,F100,F105)</f>
        <v>96</v>
      </c>
      <c r="G108" s="136" t="n">
        <f aca="false">SUM(G95,G96,G97,G98,G99,G100,G105)</f>
        <v>24</v>
      </c>
      <c r="H108" s="136" t="n">
        <f aca="false">SUM(H95,H96,H97,H98,H99,H100,H105)</f>
        <v>24</v>
      </c>
      <c r="I108" s="136" t="n">
        <f aca="false">SUM(I95,I96,I97,I98,I99,I100,I105)</f>
        <v>24</v>
      </c>
      <c r="J108" s="136" t="n">
        <f aca="false">SUM(J95,J96,J97,J98,J99,J100,J105)</f>
        <v>24</v>
      </c>
      <c r="K108" s="135"/>
      <c r="L108" s="135"/>
      <c r="M108" s="135"/>
      <c r="N108" s="135"/>
      <c r="O108" s="135"/>
    </row>
    <row r="109" customFormat="false" ht="18.75" hidden="false" customHeight="true" outlineLevel="0" collapsed="false">
      <c r="A109" s="89" t="s">
        <v>281</v>
      </c>
      <c r="B109" s="22" t="n">
        <v>1180</v>
      </c>
      <c r="C109" s="39" t="s">
        <v>195</v>
      </c>
      <c r="D109" s="39" t="s">
        <v>195</v>
      </c>
      <c r="E109" s="39" t="s">
        <v>195</v>
      </c>
      <c r="F109" s="133" t="n">
        <f aca="false">SUM(G109:J109)</f>
        <v>0</v>
      </c>
      <c r="G109" s="39" t="s">
        <v>195</v>
      </c>
      <c r="H109" s="39" t="s">
        <v>195</v>
      </c>
      <c r="I109" s="39" t="s">
        <v>195</v>
      </c>
      <c r="J109" s="39" t="s">
        <v>195</v>
      </c>
      <c r="K109" s="41"/>
      <c r="L109" s="41"/>
      <c r="M109" s="41"/>
      <c r="N109" s="41"/>
      <c r="O109" s="41"/>
    </row>
    <row r="110" customFormat="false" ht="18.75" hidden="false" customHeight="true" outlineLevel="0" collapsed="false">
      <c r="A110" s="89" t="s">
        <v>282</v>
      </c>
      <c r="B110" s="22" t="n">
        <v>1181</v>
      </c>
      <c r="C110" s="39"/>
      <c r="D110" s="39"/>
      <c r="E110" s="39"/>
      <c r="F110" s="133" t="n">
        <f aca="false">SUM(G110:J110)</f>
        <v>0</v>
      </c>
      <c r="G110" s="39"/>
      <c r="H110" s="39"/>
      <c r="I110" s="39"/>
      <c r="J110" s="39"/>
      <c r="K110" s="41"/>
      <c r="L110" s="41"/>
      <c r="M110" s="41"/>
      <c r="N110" s="41"/>
      <c r="O110" s="41"/>
    </row>
    <row r="111" customFormat="false" ht="18.75" hidden="false" customHeight="true" outlineLevel="0" collapsed="false">
      <c r="A111" s="89" t="s">
        <v>283</v>
      </c>
      <c r="B111" s="32" t="n">
        <v>1190</v>
      </c>
      <c r="C111" s="39"/>
      <c r="D111" s="39"/>
      <c r="E111" s="39"/>
      <c r="F111" s="133" t="n">
        <f aca="false">SUM(G111:J111)</f>
        <v>0</v>
      </c>
      <c r="G111" s="39"/>
      <c r="H111" s="39"/>
      <c r="I111" s="39"/>
      <c r="J111" s="39"/>
      <c r="K111" s="41"/>
      <c r="L111" s="41"/>
      <c r="M111" s="41"/>
      <c r="N111" s="41"/>
      <c r="O111" s="41"/>
    </row>
    <row r="112" customFormat="false" ht="18.75" hidden="false" customHeight="true" outlineLevel="0" collapsed="false">
      <c r="A112" s="89" t="s">
        <v>284</v>
      </c>
      <c r="B112" s="32" t="n">
        <v>1191</v>
      </c>
      <c r="C112" s="39" t="s">
        <v>195</v>
      </c>
      <c r="D112" s="39" t="s">
        <v>195</v>
      </c>
      <c r="E112" s="39" t="s">
        <v>195</v>
      </c>
      <c r="F112" s="133" t="n">
        <f aca="false">SUM(G112:J112)</f>
        <v>0</v>
      </c>
      <c r="G112" s="39" t="s">
        <v>195</v>
      </c>
      <c r="H112" s="39" t="s">
        <v>195</v>
      </c>
      <c r="I112" s="39" t="s">
        <v>195</v>
      </c>
      <c r="J112" s="39" t="s">
        <v>195</v>
      </c>
      <c r="K112" s="41"/>
      <c r="L112" s="41"/>
      <c r="M112" s="41"/>
      <c r="N112" s="41"/>
      <c r="O112" s="41"/>
    </row>
    <row r="113" customFormat="false" ht="18.75" hidden="false" customHeight="true" outlineLevel="0" collapsed="false">
      <c r="A113" s="134" t="s">
        <v>285</v>
      </c>
      <c r="B113" s="135" t="n">
        <v>1200</v>
      </c>
      <c r="C113" s="136" t="n">
        <f aca="false">SUM(C108,C109,C110,C111,C112)</f>
        <v>72</v>
      </c>
      <c r="D113" s="136" t="n">
        <f aca="false">SUM(D108,D109,D110,D111,D112)</f>
        <v>81</v>
      </c>
      <c r="E113" s="136" t="n">
        <f aca="false">SUM(E108,E109,E110,E111,E112)</f>
        <v>81</v>
      </c>
      <c r="F113" s="136" t="n">
        <f aca="false">SUM(F108,F109,F110,F111,F112)</f>
        <v>96</v>
      </c>
      <c r="G113" s="136" t="n">
        <f aca="false">SUM(G108,G109,G110,G111,G112)</f>
        <v>24</v>
      </c>
      <c r="H113" s="136" t="n">
        <f aca="false">SUM(H108,H109,H110,H111,H112)</f>
        <v>24</v>
      </c>
      <c r="I113" s="136" t="n">
        <f aca="false">SUM(I108,I109,I110,I111,I112)</f>
        <v>24</v>
      </c>
      <c r="J113" s="136" t="n">
        <f aca="false">SUM(J108,J109,J110,J111,J112)</f>
        <v>24</v>
      </c>
      <c r="K113" s="135"/>
      <c r="L113" s="135"/>
      <c r="M113" s="135"/>
      <c r="N113" s="135"/>
      <c r="O113" s="135"/>
    </row>
    <row r="114" customFormat="false" ht="18.75" hidden="false" customHeight="true" outlineLevel="0" collapsed="false">
      <c r="A114" s="89" t="s">
        <v>286</v>
      </c>
      <c r="B114" s="32" t="n">
        <v>1201</v>
      </c>
      <c r="C114" s="149" t="n">
        <f aca="false">IF(C113&gt;0,C113,0)</f>
        <v>72</v>
      </c>
      <c r="D114" s="149" t="n">
        <f aca="false">IF(D113&gt;0,D113,0)</f>
        <v>81</v>
      </c>
      <c r="E114" s="149" t="n">
        <f aca="false">IF(E113&gt;0,E113,0)</f>
        <v>81</v>
      </c>
      <c r="F114" s="149" t="n">
        <f aca="false">IF(F113&gt;0,F113,0)</f>
        <v>96</v>
      </c>
      <c r="G114" s="149" t="n">
        <f aca="false">IF(G113&gt;0,G113,0)</f>
        <v>24</v>
      </c>
      <c r="H114" s="149" t="n">
        <f aca="false">IF(H113&gt;0,H113,0)</f>
        <v>24</v>
      </c>
      <c r="I114" s="149" t="n">
        <f aca="false">IF(I113&gt;0,I113,0)</f>
        <v>24</v>
      </c>
      <c r="J114" s="149" t="n">
        <f aca="false">IF(J113&gt;0,J113,0)</f>
        <v>24</v>
      </c>
      <c r="K114" s="41"/>
      <c r="L114" s="41"/>
      <c r="M114" s="41"/>
      <c r="N114" s="41"/>
      <c r="O114" s="41"/>
    </row>
    <row r="115" customFormat="false" ht="18.75" hidden="false" customHeight="true" outlineLevel="0" collapsed="false">
      <c r="A115" s="89" t="s">
        <v>287</v>
      </c>
      <c r="B115" s="32" t="n">
        <v>1202</v>
      </c>
      <c r="C115" s="149" t="n">
        <f aca="false">IF(C113&lt;0,C113,0)</f>
        <v>0</v>
      </c>
      <c r="D115" s="149" t="n">
        <f aca="false">IF(D113&lt;0,D113,0)</f>
        <v>0</v>
      </c>
      <c r="E115" s="149" t="n">
        <f aca="false">IF(E113&lt;0,E113,0)</f>
        <v>0</v>
      </c>
      <c r="F115" s="149" t="n">
        <f aca="false">IF(F113&lt;0,F113,0)</f>
        <v>0</v>
      </c>
      <c r="G115" s="149" t="n">
        <f aca="false">IF(G113&lt;0,G113,0)</f>
        <v>0</v>
      </c>
      <c r="H115" s="149" t="n">
        <f aca="false">IF(H113&lt;0,H113,0)</f>
        <v>0</v>
      </c>
      <c r="I115" s="149" t="n">
        <f aca="false">IF(I113&lt;0,I113,0)</f>
        <v>0</v>
      </c>
      <c r="J115" s="149" t="n">
        <f aca="false">IF(J113&lt;0,J113,0)</f>
        <v>0</v>
      </c>
      <c r="K115" s="41"/>
      <c r="L115" s="41"/>
      <c r="M115" s="41"/>
      <c r="N115" s="41"/>
      <c r="O115" s="41"/>
    </row>
    <row r="116" customFormat="false" ht="18.75" hidden="false" customHeight="true" outlineLevel="0" collapsed="false">
      <c r="A116" s="127" t="s">
        <v>288</v>
      </c>
      <c r="B116" s="150" t="n">
        <v>1210</v>
      </c>
      <c r="C116" s="129" t="n">
        <f aca="false">SUM(C23,C79,C96,C98,C100,C110,C111)</f>
        <v>9741</v>
      </c>
      <c r="D116" s="129" t="n">
        <f aca="false">SUM(D23,D79,D96,D98,D100,D110,D111)</f>
        <v>13207</v>
      </c>
      <c r="E116" s="129" t="n">
        <f aca="false">SUM(E23,E79,E96,E98,E100,E110,E111)</f>
        <v>13130</v>
      </c>
      <c r="F116" s="129" t="n">
        <f aca="false">SUM(F23,F79,F96,F98,F100,F110,F111)</f>
        <v>24417</v>
      </c>
      <c r="G116" s="129" t="n">
        <f aca="false">SUM(G23,G79,G96,G98,G100,G110,G111)</f>
        <v>6791</v>
      </c>
      <c r="H116" s="129" t="n">
        <f aca="false">SUM(H23,H79,H96,H98,H100,H110,H111)</f>
        <v>6066</v>
      </c>
      <c r="I116" s="129" t="n">
        <f aca="false">SUM(I23,I79,I96,I98,I100,I110,I111)</f>
        <v>5792</v>
      </c>
      <c r="J116" s="129" t="n">
        <f aca="false">SUM(J23,J79,J96,J98,J100,J110,J111)</f>
        <v>5768</v>
      </c>
      <c r="K116" s="128"/>
      <c r="L116" s="128"/>
      <c r="M116" s="128"/>
      <c r="N116" s="128"/>
      <c r="O116" s="128"/>
    </row>
    <row r="117" customFormat="false" ht="18.75" hidden="false" customHeight="true" outlineLevel="0" collapsed="false">
      <c r="A117" s="130" t="s">
        <v>289</v>
      </c>
      <c r="B117" s="143" t="n">
        <v>1220</v>
      </c>
      <c r="C117" s="132" t="n">
        <f aca="false">SUM(C24,C35,C71,C85,C97,C99,C105,C109,C112)</f>
        <v>-9669</v>
      </c>
      <c r="D117" s="132" t="n">
        <f aca="false">SUM(D24,D35,D71,D85,D97,D99,D105,D109,D112)</f>
        <v>-13126</v>
      </c>
      <c r="E117" s="132" t="n">
        <f aca="false">SUM(E24,E35,E71,E85,E97,E99,E105,E109,E112)</f>
        <v>-13049</v>
      </c>
      <c r="F117" s="132" t="n">
        <f aca="false">SUM(F24,F35,F71,F85,F97,F99,F105,F109,F112)</f>
        <v>-24321</v>
      </c>
      <c r="G117" s="132" t="n">
        <f aca="false">SUM(G24,G35,G71,G85,G97,G99,G105,G109,G112)</f>
        <v>-6767</v>
      </c>
      <c r="H117" s="132" t="n">
        <f aca="false">SUM(H24,H35,H71,H85,H97,H99,H105,H109,H112)</f>
        <v>-6042</v>
      </c>
      <c r="I117" s="132" t="n">
        <f aca="false">SUM(I24,I35,I71,I85,I97,I99,I105,I109,I112)</f>
        <v>-5768</v>
      </c>
      <c r="J117" s="132" t="n">
        <f aca="false">SUM(J24,J35,J71,J85,J97,J99,J105,J109,J112)</f>
        <v>-5744</v>
      </c>
      <c r="K117" s="131"/>
      <c r="L117" s="131"/>
      <c r="M117" s="131"/>
      <c r="N117" s="131"/>
      <c r="O117" s="131"/>
    </row>
    <row r="118" customFormat="false" ht="18.75" hidden="false" customHeight="true" outlineLevel="0" collapsed="false">
      <c r="A118" s="89" t="s">
        <v>290</v>
      </c>
      <c r="B118" s="32" t="n">
        <v>1230</v>
      </c>
      <c r="C118" s="39"/>
      <c r="D118" s="39"/>
      <c r="E118" s="39"/>
      <c r="F118" s="133" t="n">
        <f aca="false">SUM(G118:J118)</f>
        <v>0</v>
      </c>
      <c r="G118" s="39"/>
      <c r="H118" s="39"/>
      <c r="I118" s="39"/>
      <c r="J118" s="39"/>
      <c r="K118" s="41"/>
      <c r="L118" s="41"/>
      <c r="M118" s="41"/>
      <c r="N118" s="41"/>
      <c r="O118" s="41"/>
    </row>
    <row r="119" customFormat="false" ht="38.25" hidden="false" customHeight="true" outlineLevel="0" collapsed="false">
      <c r="A119" s="151" t="s">
        <v>291</v>
      </c>
      <c r="B119" s="41" t="n">
        <v>1300</v>
      </c>
      <c r="C119" s="37" t="n">
        <f aca="false">C95+C126</f>
        <v>-466</v>
      </c>
      <c r="D119" s="37" t="n">
        <f aca="false">D95+D126</f>
        <v>-1336</v>
      </c>
      <c r="E119" s="37" t="n">
        <f aca="false">E95+E126</f>
        <v>-1336</v>
      </c>
      <c r="F119" s="37" t="n">
        <f aca="false">F95+F126</f>
        <v>-5848</v>
      </c>
      <c r="G119" s="37" t="n">
        <f aca="false">G95+G126</f>
        <v>-1862</v>
      </c>
      <c r="H119" s="37" t="n">
        <f aca="false">H95+H126</f>
        <v>-1462</v>
      </c>
      <c r="I119" s="37" t="n">
        <f aca="false">I95+I126</f>
        <v>-1262</v>
      </c>
      <c r="J119" s="37" t="n">
        <f aca="false">J95+J126</f>
        <v>-1262</v>
      </c>
      <c r="K119" s="152"/>
      <c r="L119" s="152"/>
      <c r="M119" s="152"/>
      <c r="N119" s="152"/>
      <c r="O119" s="152"/>
    </row>
    <row r="120" customFormat="false" ht="18.75" hidden="false" customHeight="true" outlineLevel="0" collapsed="false">
      <c r="A120" s="153" t="s">
        <v>292</v>
      </c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</row>
    <row r="121" customFormat="false" ht="18.75" hidden="false" customHeight="true" outlineLevel="0" collapsed="false">
      <c r="A121" s="89" t="s">
        <v>293</v>
      </c>
      <c r="B121" s="32" t="n">
        <v>1400</v>
      </c>
      <c r="C121" s="39" t="n">
        <f aca="false">SUM(C122:C123)</f>
        <v>-354</v>
      </c>
      <c r="D121" s="39" t="n">
        <f aca="false">SUM(D122:D123)</f>
        <v>-596</v>
      </c>
      <c r="E121" s="39" t="n">
        <v>-596</v>
      </c>
      <c r="F121" s="133" t="n">
        <f aca="false">SUM(G121:J121)</f>
        <v>-849</v>
      </c>
      <c r="G121" s="39" t="n">
        <f aca="false">SUM(G122:G123)</f>
        <v>-254</v>
      </c>
      <c r="H121" s="39" t="n">
        <f aca="false">SUM(H122:H123)</f>
        <v>-200</v>
      </c>
      <c r="I121" s="39" t="n">
        <f aca="false">SUM(I122:I123)</f>
        <v>-200</v>
      </c>
      <c r="J121" s="39" t="n">
        <f aca="false">SUM(J122:J123)</f>
        <v>-195</v>
      </c>
      <c r="K121" s="41"/>
      <c r="L121" s="41"/>
      <c r="M121" s="41"/>
      <c r="N121" s="41"/>
      <c r="O121" s="41"/>
    </row>
    <row r="122" customFormat="false" ht="18.75" hidden="false" customHeight="true" outlineLevel="0" collapsed="false">
      <c r="A122" s="89" t="s">
        <v>294</v>
      </c>
      <c r="B122" s="154" t="n">
        <v>1401</v>
      </c>
      <c r="C122" s="39" t="n">
        <v>-53</v>
      </c>
      <c r="D122" s="39" t="n">
        <v>-205</v>
      </c>
      <c r="E122" s="39" t="n">
        <v>-205</v>
      </c>
      <c r="F122" s="133" t="n">
        <f aca="false">SUM(G122:J122)</f>
        <v>-193</v>
      </c>
      <c r="G122" s="39" t="n">
        <f aca="false">G65+G53+20</f>
        <v>-60</v>
      </c>
      <c r="H122" s="39" t="n">
        <f aca="false">H65+H5314+4</f>
        <v>-46</v>
      </c>
      <c r="I122" s="39" t="n">
        <f aca="false">I65+I5314+4</f>
        <v>-46</v>
      </c>
      <c r="J122" s="39" t="n">
        <f aca="false">J65+J53+4</f>
        <v>-41</v>
      </c>
      <c r="K122" s="41"/>
      <c r="L122" s="41"/>
      <c r="M122" s="41"/>
      <c r="N122" s="41"/>
      <c r="O122" s="41"/>
    </row>
    <row r="123" customFormat="false" ht="18.75" hidden="false" customHeight="true" outlineLevel="0" collapsed="false">
      <c r="A123" s="89" t="s">
        <v>295</v>
      </c>
      <c r="B123" s="154" t="n">
        <v>1402</v>
      </c>
      <c r="C123" s="39" t="n">
        <v>-301</v>
      </c>
      <c r="D123" s="39" t="n">
        <v>-391</v>
      </c>
      <c r="E123" s="39" t="n">
        <v>-391</v>
      </c>
      <c r="F123" s="133" t="n">
        <f aca="false">SUM(G123:J123)</f>
        <v>-656</v>
      </c>
      <c r="G123" s="39" t="n">
        <f aca="false">-174-20</f>
        <v>-194</v>
      </c>
      <c r="H123" s="39" t="n">
        <f aca="false">-150-4</f>
        <v>-154</v>
      </c>
      <c r="I123" s="39" t="n">
        <f aca="false">-150-4</f>
        <v>-154</v>
      </c>
      <c r="J123" s="39" t="n">
        <f aca="false">-150-4</f>
        <v>-154</v>
      </c>
      <c r="K123" s="139"/>
      <c r="L123" s="139"/>
      <c r="M123" s="139"/>
      <c r="N123" s="139"/>
      <c r="O123" s="139"/>
    </row>
    <row r="124" customFormat="false" ht="18.75" hidden="false" customHeight="true" outlineLevel="0" collapsed="false">
      <c r="A124" s="89" t="s">
        <v>136</v>
      </c>
      <c r="B124" s="154" t="n">
        <v>1410</v>
      </c>
      <c r="C124" s="39" t="n">
        <f aca="false">C43+C92</f>
        <v>-6728</v>
      </c>
      <c r="D124" s="39" t="n">
        <f aca="false">D43+D92</f>
        <v>-8118</v>
      </c>
      <c r="E124" s="39" t="n">
        <v>-8118</v>
      </c>
      <c r="F124" s="133" t="n">
        <f aca="false">SUM(G124:J124)</f>
        <v>-14729</v>
      </c>
      <c r="G124" s="39" t="n">
        <f aca="false">G43+G92</f>
        <v>-3842</v>
      </c>
      <c r="H124" s="39" t="n">
        <f aca="false">H43+H92</f>
        <v>-3602</v>
      </c>
      <c r="I124" s="39" t="n">
        <f aca="false">I43+I92</f>
        <v>-3603</v>
      </c>
      <c r="J124" s="39" t="n">
        <f aca="false">J43+J92</f>
        <v>-3682</v>
      </c>
      <c r="K124" s="41"/>
      <c r="L124" s="41"/>
      <c r="M124" s="41"/>
      <c r="N124" s="41"/>
      <c r="O124" s="41"/>
    </row>
    <row r="125" customFormat="false" ht="18.75" hidden="false" customHeight="true" outlineLevel="0" collapsed="false">
      <c r="A125" s="89" t="s">
        <v>198</v>
      </c>
      <c r="B125" s="154" t="n">
        <v>1420</v>
      </c>
      <c r="C125" s="39" t="n">
        <f aca="false">C44+C94</f>
        <v>-1503</v>
      </c>
      <c r="D125" s="39" t="n">
        <f aca="false">D44+D94</f>
        <v>-1857</v>
      </c>
      <c r="E125" s="39" t="n">
        <v>-1857</v>
      </c>
      <c r="F125" s="133" t="n">
        <f aca="false">SUM(G125:J125)</f>
        <v>-3275</v>
      </c>
      <c r="G125" s="39" t="n">
        <f aca="false">G44+G94</f>
        <v>-857</v>
      </c>
      <c r="H125" s="39" t="n">
        <f aca="false">H44+H94</f>
        <v>-806</v>
      </c>
      <c r="I125" s="39" t="n">
        <f aca="false">I44+I94</f>
        <v>-806</v>
      </c>
      <c r="J125" s="39" t="n">
        <f aca="false">J44+J94</f>
        <v>-806</v>
      </c>
      <c r="K125" s="41"/>
      <c r="L125" s="41"/>
      <c r="M125" s="41"/>
      <c r="N125" s="41"/>
      <c r="O125" s="41"/>
    </row>
    <row r="126" customFormat="false" ht="18.75" hidden="false" customHeight="true" outlineLevel="0" collapsed="false">
      <c r="A126" s="89" t="s">
        <v>296</v>
      </c>
      <c r="B126" s="154" t="n">
        <v>1430</v>
      </c>
      <c r="C126" s="39" t="n">
        <v>-267</v>
      </c>
      <c r="D126" s="39" t="n">
        <v>-776</v>
      </c>
      <c r="E126" s="39" t="n">
        <v>-776</v>
      </c>
      <c r="F126" s="133" t="n">
        <f aca="false">SUM(G126:J126)</f>
        <v>-2972</v>
      </c>
      <c r="G126" s="39" t="n">
        <f aca="false">G45-72</f>
        <v>-943</v>
      </c>
      <c r="H126" s="39" t="n">
        <f aca="false">H45-72</f>
        <v>-743</v>
      </c>
      <c r="I126" s="39" t="n">
        <f aca="false">I45-72</f>
        <v>-643</v>
      </c>
      <c r="J126" s="39" t="n">
        <f aca="false">J45-72</f>
        <v>-643</v>
      </c>
      <c r="K126" s="41"/>
      <c r="L126" s="41"/>
      <c r="M126" s="41"/>
      <c r="N126" s="41"/>
      <c r="O126" s="41"/>
    </row>
    <row r="127" customFormat="false" ht="18.75" hidden="false" customHeight="true" outlineLevel="0" collapsed="false">
      <c r="A127" s="89" t="s">
        <v>297</v>
      </c>
      <c r="B127" s="154" t="n">
        <v>1440</v>
      </c>
      <c r="C127" s="39" t="n">
        <v>-817</v>
      </c>
      <c r="D127" s="39" t="n">
        <v>-1779</v>
      </c>
      <c r="E127" s="39" t="n">
        <v>-1702</v>
      </c>
      <c r="F127" s="133" t="n">
        <f aca="false">SUM(G127:J127)</f>
        <v>-2496</v>
      </c>
      <c r="G127" s="39" t="n">
        <v>-871</v>
      </c>
      <c r="H127" s="39" t="n">
        <v>-691</v>
      </c>
      <c r="I127" s="39" t="n">
        <v>-516</v>
      </c>
      <c r="J127" s="39" t="n">
        <v>-418</v>
      </c>
      <c r="K127" s="41"/>
      <c r="L127" s="41"/>
      <c r="M127" s="41"/>
      <c r="N127" s="41"/>
      <c r="O127" s="41"/>
    </row>
    <row r="128" customFormat="false" ht="18.75" hidden="false" customHeight="true" outlineLevel="0" collapsed="false">
      <c r="A128" s="123" t="s">
        <v>183</v>
      </c>
      <c r="B128" s="155" t="n">
        <v>1450</v>
      </c>
      <c r="C128" s="37" t="n">
        <f aca="false">SUM(C121,C124:C127)</f>
        <v>-9669</v>
      </c>
      <c r="D128" s="37" t="n">
        <f aca="false">SUM(D121,D124:D127)</f>
        <v>-13126</v>
      </c>
      <c r="E128" s="37" t="n">
        <v>-13049</v>
      </c>
      <c r="F128" s="133" t="n">
        <f aca="false">SUM(G128:J128)</f>
        <v>-24321</v>
      </c>
      <c r="G128" s="37" t="n">
        <f aca="false">SUM(G121,G124:G127)</f>
        <v>-6767</v>
      </c>
      <c r="H128" s="37" t="n">
        <f aca="false">SUM(H121,H124:H127)</f>
        <v>-6042</v>
      </c>
      <c r="I128" s="37" t="n">
        <f aca="false">SUM(I121,I124:I127)</f>
        <v>-5768</v>
      </c>
      <c r="J128" s="37" t="n">
        <f aca="false">SUM(J121,J124:J127)</f>
        <v>-5744</v>
      </c>
      <c r="K128" s="41"/>
      <c r="L128" s="41"/>
      <c r="M128" s="41"/>
      <c r="N128" s="41"/>
      <c r="O128" s="41"/>
    </row>
    <row r="129" s="57" customFormat="true" ht="18.75" hidden="false" customHeight="true" outlineLevel="0" collapsed="false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</row>
    <row r="130" customFormat="false" ht="18.75" hidden="false" customHeight="true" outlineLevel="0" collapsed="false">
      <c r="A130" s="157"/>
      <c r="B130" s="157"/>
      <c r="C130" s="157"/>
      <c r="D130" s="157"/>
      <c r="E130" s="157"/>
      <c r="F130" s="158"/>
      <c r="G130" s="157"/>
      <c r="H130" s="157"/>
      <c r="I130" s="157"/>
      <c r="J130" s="157"/>
      <c r="K130" s="157"/>
      <c r="L130" s="157"/>
      <c r="M130" s="157"/>
      <c r="N130" s="157"/>
      <c r="O130" s="157"/>
    </row>
    <row r="131" customFormat="false" ht="18.75" hidden="false" customHeight="true" outlineLevel="0" collapsed="false">
      <c r="A131" s="159" t="s">
        <v>298</v>
      </c>
      <c r="B131" s="157"/>
      <c r="C131" s="160"/>
      <c r="D131" s="160" t="s">
        <v>162</v>
      </c>
      <c r="E131" s="160"/>
      <c r="F131" s="157"/>
      <c r="G131" s="157"/>
      <c r="I131" s="106" t="s">
        <v>163</v>
      </c>
      <c r="J131" s="106"/>
      <c r="K131" s="106"/>
      <c r="M131" s="157"/>
    </row>
    <row r="132" customFormat="false" ht="18.75" hidden="false" customHeight="true" outlineLevel="0" collapsed="false">
      <c r="A132" s="110"/>
      <c r="B132" s="157"/>
      <c r="D132" s="2" t="s">
        <v>164</v>
      </c>
      <c r="F132" s="157"/>
      <c r="G132" s="157"/>
      <c r="H132" s="160" t="s">
        <v>165</v>
      </c>
      <c r="I132" s="160"/>
      <c r="J132" s="160"/>
      <c r="K132" s="160"/>
      <c r="L132" s="160"/>
    </row>
    <row r="133" customFormat="false" ht="18.75" hidden="false" customHeight="true" outlineLevel="0" collapsed="false">
      <c r="A133" s="110"/>
      <c r="B133" s="157"/>
    </row>
    <row r="134" customFormat="false" ht="18.75" hidden="false" customHeight="false" outlineLevel="0" collapsed="false">
      <c r="A134" s="110"/>
    </row>
    <row r="135" customFormat="false" ht="18.75" hidden="false" customHeight="false" outlineLevel="0" collapsed="false">
      <c r="A135" s="110"/>
    </row>
    <row r="136" customFormat="false" ht="18.75" hidden="false" customHeight="false" outlineLevel="0" collapsed="false">
      <c r="A136" s="110"/>
    </row>
    <row r="137" customFormat="false" ht="18.75" hidden="false" customHeight="false" outlineLevel="0" collapsed="false">
      <c r="A137" s="110"/>
    </row>
    <row r="138" customFormat="false" ht="18.75" hidden="false" customHeight="false" outlineLevel="0" collapsed="false">
      <c r="A138" s="110"/>
    </row>
    <row r="139" customFormat="false" ht="18.75" hidden="false" customHeight="false" outlineLevel="0" collapsed="false">
      <c r="A139" s="110"/>
    </row>
    <row r="140" customFormat="false" ht="18.75" hidden="false" customHeight="false" outlineLevel="0" collapsed="false">
      <c r="A140" s="110"/>
    </row>
    <row r="141" customFormat="false" ht="18.75" hidden="false" customHeight="false" outlineLevel="0" collapsed="false">
      <c r="A141" s="110"/>
    </row>
    <row r="142" customFormat="false" ht="18.75" hidden="false" customHeight="false" outlineLevel="0" collapsed="false">
      <c r="A142" s="110"/>
    </row>
    <row r="143" customFormat="false" ht="18.75" hidden="false" customHeight="false" outlineLevel="0" collapsed="false">
      <c r="A143" s="110"/>
    </row>
    <row r="144" customFormat="false" ht="18.75" hidden="false" customHeight="false" outlineLevel="0" collapsed="false">
      <c r="A144" s="110"/>
    </row>
    <row r="145" customFormat="false" ht="18.75" hidden="false" customHeight="false" outlineLevel="0" collapsed="false">
      <c r="A145" s="110"/>
    </row>
    <row r="146" customFormat="false" ht="18.75" hidden="false" customHeight="false" outlineLevel="0" collapsed="false">
      <c r="A146" s="110"/>
    </row>
    <row r="147" customFormat="false" ht="18.75" hidden="false" customHeight="false" outlineLevel="0" collapsed="false">
      <c r="A147" s="110"/>
    </row>
    <row r="148" customFormat="false" ht="18.75" hidden="false" customHeight="false" outlineLevel="0" collapsed="false">
      <c r="A148" s="110"/>
    </row>
    <row r="149" customFormat="false" ht="18.75" hidden="false" customHeight="false" outlineLevel="0" collapsed="false">
      <c r="A149" s="110"/>
    </row>
    <row r="150" customFormat="false" ht="18.75" hidden="false" customHeight="false" outlineLevel="0" collapsed="false">
      <c r="A150" s="110"/>
    </row>
    <row r="151" customFormat="false" ht="18.75" hidden="false" customHeight="false" outlineLevel="0" collapsed="false">
      <c r="A151" s="110"/>
    </row>
    <row r="152" customFormat="false" ht="18.75" hidden="false" customHeight="false" outlineLevel="0" collapsed="false">
      <c r="A152" s="110"/>
    </row>
    <row r="153" customFormat="false" ht="18.75" hidden="false" customHeight="false" outlineLevel="0" collapsed="false">
      <c r="A153" s="110"/>
    </row>
    <row r="154" customFormat="false" ht="18.75" hidden="false" customHeight="false" outlineLevel="0" collapsed="false">
      <c r="A154" s="110"/>
    </row>
    <row r="155" customFormat="false" ht="18.75" hidden="false" customHeight="false" outlineLevel="0" collapsed="false">
      <c r="A155" s="110"/>
    </row>
    <row r="156" customFormat="false" ht="18.75" hidden="false" customHeight="false" outlineLevel="0" collapsed="false">
      <c r="A156" s="110"/>
    </row>
    <row r="157" customFormat="false" ht="18.75" hidden="false" customHeight="false" outlineLevel="0" collapsed="false">
      <c r="A157" s="110"/>
    </row>
    <row r="158" customFormat="false" ht="18.75" hidden="false" customHeight="false" outlineLevel="0" collapsed="false">
      <c r="A158" s="110"/>
    </row>
    <row r="159" customFormat="false" ht="18.75" hidden="false" customHeight="false" outlineLevel="0" collapsed="false">
      <c r="A159" s="110"/>
    </row>
    <row r="160" customFormat="false" ht="18.75" hidden="false" customHeight="false" outlineLevel="0" collapsed="false">
      <c r="A160" s="110"/>
    </row>
    <row r="161" customFormat="false" ht="18.75" hidden="false" customHeight="false" outlineLevel="0" collapsed="false">
      <c r="A161" s="110"/>
    </row>
    <row r="162" customFormat="false" ht="18.75" hidden="false" customHeight="false" outlineLevel="0" collapsed="false">
      <c r="A162" s="110"/>
    </row>
    <row r="163" customFormat="false" ht="18.75" hidden="false" customHeight="false" outlineLevel="0" collapsed="false">
      <c r="A163" s="110"/>
    </row>
    <row r="164" customFormat="false" ht="18.75" hidden="false" customHeight="false" outlineLevel="0" collapsed="false">
      <c r="A164" s="110"/>
    </row>
    <row r="165" customFormat="false" ht="18.75" hidden="false" customHeight="false" outlineLevel="0" collapsed="false">
      <c r="A165" s="110"/>
    </row>
    <row r="166" customFormat="false" ht="18.75" hidden="false" customHeight="false" outlineLevel="0" collapsed="false">
      <c r="A166" s="110"/>
    </row>
    <row r="167" customFormat="false" ht="18.75" hidden="false" customHeight="false" outlineLevel="0" collapsed="false">
      <c r="A167" s="110"/>
    </row>
    <row r="168" customFormat="false" ht="18.75" hidden="false" customHeight="false" outlineLevel="0" collapsed="false">
      <c r="A168" s="110"/>
    </row>
    <row r="169" customFormat="false" ht="18.75" hidden="false" customHeight="false" outlineLevel="0" collapsed="false">
      <c r="A169" s="110"/>
    </row>
    <row r="170" customFormat="false" ht="18.75" hidden="false" customHeight="false" outlineLevel="0" collapsed="false">
      <c r="A170" s="110"/>
    </row>
    <row r="171" customFormat="false" ht="18.75" hidden="false" customHeight="false" outlineLevel="0" collapsed="false">
      <c r="A171" s="110"/>
    </row>
    <row r="172" customFormat="false" ht="18.75" hidden="false" customHeight="false" outlineLevel="0" collapsed="false">
      <c r="A172" s="110"/>
    </row>
    <row r="173" customFormat="false" ht="18.75" hidden="false" customHeight="false" outlineLevel="0" collapsed="false">
      <c r="A173" s="110"/>
    </row>
    <row r="174" customFormat="false" ht="18.75" hidden="false" customHeight="false" outlineLevel="0" collapsed="false">
      <c r="A174" s="110"/>
    </row>
    <row r="175" customFormat="false" ht="18.75" hidden="false" customHeight="false" outlineLevel="0" collapsed="false">
      <c r="A175" s="110"/>
    </row>
    <row r="176" customFormat="false" ht="18.75" hidden="false" customHeight="false" outlineLevel="0" collapsed="false">
      <c r="A176" s="110"/>
    </row>
    <row r="177" customFormat="false" ht="18.75" hidden="false" customHeight="false" outlineLevel="0" collapsed="false">
      <c r="A177" s="110"/>
    </row>
    <row r="178" customFormat="false" ht="18.75" hidden="false" customHeight="false" outlineLevel="0" collapsed="false">
      <c r="A178" s="110"/>
    </row>
    <row r="179" customFormat="false" ht="18.75" hidden="false" customHeight="false" outlineLevel="0" collapsed="false">
      <c r="A179" s="110"/>
    </row>
    <row r="180" customFormat="false" ht="18.75" hidden="false" customHeight="false" outlineLevel="0" collapsed="false">
      <c r="A180" s="110"/>
    </row>
    <row r="181" customFormat="false" ht="18.75" hidden="false" customHeight="false" outlineLevel="0" collapsed="false">
      <c r="A181" s="110"/>
    </row>
    <row r="182" customFormat="false" ht="18.75" hidden="false" customHeight="false" outlineLevel="0" collapsed="false">
      <c r="A182" s="110"/>
    </row>
    <row r="183" customFormat="false" ht="18.75" hidden="false" customHeight="false" outlineLevel="0" collapsed="false">
      <c r="A183" s="110"/>
    </row>
    <row r="184" customFormat="false" ht="18.75" hidden="false" customHeight="false" outlineLevel="0" collapsed="false">
      <c r="A184" s="110"/>
    </row>
    <row r="185" customFormat="false" ht="18.75" hidden="false" customHeight="false" outlineLevel="0" collapsed="false">
      <c r="A185" s="110"/>
    </row>
    <row r="186" customFormat="false" ht="18.75" hidden="false" customHeight="false" outlineLevel="0" collapsed="false">
      <c r="A186" s="110"/>
    </row>
    <row r="187" customFormat="false" ht="18.75" hidden="false" customHeight="false" outlineLevel="0" collapsed="false">
      <c r="A187" s="110"/>
    </row>
    <row r="188" customFormat="false" ht="18.75" hidden="false" customHeight="false" outlineLevel="0" collapsed="false">
      <c r="A188" s="110"/>
    </row>
    <row r="189" customFormat="false" ht="18.75" hidden="false" customHeight="false" outlineLevel="0" collapsed="false">
      <c r="A189" s="110"/>
    </row>
    <row r="190" customFormat="false" ht="18.75" hidden="false" customHeight="false" outlineLevel="0" collapsed="false">
      <c r="A190" s="110"/>
    </row>
    <row r="191" customFormat="false" ht="18.75" hidden="false" customHeight="false" outlineLevel="0" collapsed="false">
      <c r="A191" s="110"/>
    </row>
    <row r="192" customFormat="false" ht="18.75" hidden="false" customHeight="false" outlineLevel="0" collapsed="false">
      <c r="A192" s="110"/>
    </row>
    <row r="193" customFormat="false" ht="18.75" hidden="false" customHeight="false" outlineLevel="0" collapsed="false">
      <c r="A193" s="110"/>
    </row>
    <row r="194" customFormat="false" ht="18.75" hidden="false" customHeight="false" outlineLevel="0" collapsed="false">
      <c r="A194" s="110"/>
    </row>
    <row r="195" customFormat="false" ht="18.75" hidden="false" customHeight="false" outlineLevel="0" collapsed="false">
      <c r="A195" s="110"/>
    </row>
    <row r="196" customFormat="false" ht="18.75" hidden="false" customHeight="false" outlineLevel="0" collapsed="false">
      <c r="A196" s="110"/>
    </row>
    <row r="197" customFormat="false" ht="18.75" hidden="false" customHeight="false" outlineLevel="0" collapsed="false">
      <c r="A197" s="110"/>
    </row>
    <row r="198" customFormat="false" ht="18.75" hidden="false" customHeight="false" outlineLevel="0" collapsed="false">
      <c r="A198" s="110"/>
    </row>
    <row r="199" customFormat="false" ht="18.75" hidden="false" customHeight="false" outlineLevel="0" collapsed="false">
      <c r="A199" s="110"/>
    </row>
    <row r="200" customFormat="false" ht="18.75" hidden="false" customHeight="false" outlineLevel="0" collapsed="false">
      <c r="A200" s="110"/>
    </row>
    <row r="201" customFormat="false" ht="18.75" hidden="false" customHeight="false" outlineLevel="0" collapsed="false">
      <c r="A201" s="110"/>
    </row>
    <row r="202" customFormat="false" ht="18.75" hidden="false" customHeight="false" outlineLevel="0" collapsed="false">
      <c r="A202" s="110"/>
    </row>
    <row r="203" customFormat="false" ht="18.75" hidden="false" customHeight="false" outlineLevel="0" collapsed="false">
      <c r="A203" s="110"/>
    </row>
    <row r="204" customFormat="false" ht="18.75" hidden="false" customHeight="false" outlineLevel="0" collapsed="false">
      <c r="A204" s="110"/>
    </row>
    <row r="205" customFormat="false" ht="18.75" hidden="false" customHeight="false" outlineLevel="0" collapsed="false">
      <c r="A205" s="110"/>
    </row>
    <row r="206" customFormat="false" ht="18.75" hidden="false" customHeight="false" outlineLevel="0" collapsed="false">
      <c r="A206" s="110"/>
    </row>
    <row r="207" customFormat="false" ht="18.75" hidden="false" customHeight="false" outlineLevel="0" collapsed="false">
      <c r="A207" s="110"/>
    </row>
    <row r="208" customFormat="false" ht="18.75" hidden="false" customHeight="false" outlineLevel="0" collapsed="false">
      <c r="A208" s="110"/>
    </row>
    <row r="209" customFormat="false" ht="18.75" hidden="false" customHeight="false" outlineLevel="0" collapsed="false">
      <c r="A209" s="110"/>
    </row>
    <row r="210" customFormat="false" ht="18.75" hidden="false" customHeight="false" outlineLevel="0" collapsed="false">
      <c r="A210" s="110"/>
    </row>
    <row r="211" customFormat="false" ht="18.75" hidden="false" customHeight="false" outlineLevel="0" collapsed="false">
      <c r="A211" s="110"/>
    </row>
    <row r="212" customFormat="false" ht="18.75" hidden="false" customHeight="false" outlineLevel="0" collapsed="false">
      <c r="A212" s="110"/>
    </row>
    <row r="213" customFormat="false" ht="18.75" hidden="false" customHeight="false" outlineLevel="0" collapsed="false">
      <c r="A213" s="110"/>
    </row>
    <row r="214" customFormat="false" ht="18.75" hidden="false" customHeight="false" outlineLevel="0" collapsed="false">
      <c r="A214" s="110"/>
    </row>
    <row r="215" customFormat="false" ht="18.75" hidden="false" customHeight="false" outlineLevel="0" collapsed="false">
      <c r="A215" s="110"/>
    </row>
    <row r="216" customFormat="false" ht="18.75" hidden="false" customHeight="false" outlineLevel="0" collapsed="false">
      <c r="A216" s="110"/>
    </row>
    <row r="217" customFormat="false" ht="18.75" hidden="false" customHeight="false" outlineLevel="0" collapsed="false">
      <c r="A217" s="110"/>
    </row>
    <row r="218" customFormat="false" ht="18.75" hidden="false" customHeight="false" outlineLevel="0" collapsed="false">
      <c r="A218" s="110"/>
    </row>
    <row r="219" customFormat="false" ht="18.75" hidden="false" customHeight="false" outlineLevel="0" collapsed="false">
      <c r="A219" s="110"/>
    </row>
    <row r="220" customFormat="false" ht="18.75" hidden="false" customHeight="false" outlineLevel="0" collapsed="false">
      <c r="A220" s="110"/>
    </row>
    <row r="221" customFormat="false" ht="18.75" hidden="false" customHeight="false" outlineLevel="0" collapsed="false">
      <c r="A221" s="110"/>
    </row>
    <row r="222" customFormat="false" ht="18.75" hidden="false" customHeight="false" outlineLevel="0" collapsed="false">
      <c r="A222" s="110"/>
    </row>
    <row r="223" customFormat="false" ht="18.75" hidden="false" customHeight="false" outlineLevel="0" collapsed="false">
      <c r="A223" s="110"/>
    </row>
    <row r="224" customFormat="false" ht="18.75" hidden="false" customHeight="false" outlineLevel="0" collapsed="false">
      <c r="A224" s="110"/>
    </row>
    <row r="225" customFormat="false" ht="18.75" hidden="false" customHeight="false" outlineLevel="0" collapsed="false">
      <c r="A225" s="110"/>
    </row>
    <row r="226" customFormat="false" ht="18.75" hidden="false" customHeight="false" outlineLevel="0" collapsed="false">
      <c r="A226" s="110"/>
    </row>
    <row r="227" customFormat="false" ht="18.75" hidden="false" customHeight="false" outlineLevel="0" collapsed="false">
      <c r="A227" s="110"/>
    </row>
    <row r="228" customFormat="false" ht="18.75" hidden="false" customHeight="false" outlineLevel="0" collapsed="false">
      <c r="A228" s="110"/>
    </row>
    <row r="229" customFormat="false" ht="18.75" hidden="false" customHeight="false" outlineLevel="0" collapsed="false">
      <c r="A229" s="110"/>
    </row>
    <row r="230" customFormat="false" ht="18.75" hidden="false" customHeight="false" outlineLevel="0" collapsed="false">
      <c r="A230" s="110"/>
    </row>
    <row r="231" customFormat="false" ht="18.75" hidden="false" customHeight="false" outlineLevel="0" collapsed="false">
      <c r="A231" s="110"/>
    </row>
    <row r="232" customFormat="false" ht="18.75" hidden="false" customHeight="false" outlineLevel="0" collapsed="false">
      <c r="A232" s="110"/>
    </row>
    <row r="233" customFormat="false" ht="18.75" hidden="false" customHeight="false" outlineLevel="0" collapsed="false">
      <c r="A233" s="110"/>
    </row>
    <row r="234" customFormat="false" ht="18.75" hidden="false" customHeight="false" outlineLevel="0" collapsed="false">
      <c r="A234" s="110"/>
    </row>
    <row r="235" customFormat="false" ht="18.75" hidden="false" customHeight="false" outlineLevel="0" collapsed="false">
      <c r="A235" s="110"/>
    </row>
    <row r="236" customFormat="false" ht="18.75" hidden="false" customHeight="false" outlineLevel="0" collapsed="false">
      <c r="A236" s="110"/>
    </row>
    <row r="237" customFormat="false" ht="18.75" hidden="false" customHeight="false" outlineLevel="0" collapsed="false">
      <c r="A237" s="110"/>
    </row>
    <row r="238" customFormat="false" ht="18.75" hidden="false" customHeight="false" outlineLevel="0" collapsed="false">
      <c r="A238" s="110"/>
    </row>
    <row r="239" customFormat="false" ht="18.75" hidden="false" customHeight="false" outlineLevel="0" collapsed="false">
      <c r="A239" s="110"/>
    </row>
    <row r="240" customFormat="false" ht="18.75" hidden="false" customHeight="false" outlineLevel="0" collapsed="false">
      <c r="A240" s="110"/>
    </row>
    <row r="241" customFormat="false" ht="18.75" hidden="false" customHeight="false" outlineLevel="0" collapsed="false">
      <c r="A241" s="110"/>
    </row>
    <row r="242" customFormat="false" ht="18.75" hidden="false" customHeight="false" outlineLevel="0" collapsed="false">
      <c r="A242" s="110"/>
    </row>
    <row r="243" customFormat="false" ht="18.75" hidden="false" customHeight="false" outlineLevel="0" collapsed="false">
      <c r="A243" s="110"/>
    </row>
    <row r="244" customFormat="false" ht="18.75" hidden="false" customHeight="false" outlineLevel="0" collapsed="false">
      <c r="A244" s="110"/>
    </row>
    <row r="245" customFormat="false" ht="18.75" hidden="false" customHeight="false" outlineLevel="0" collapsed="false">
      <c r="A245" s="110"/>
    </row>
    <row r="246" customFormat="false" ht="18.75" hidden="false" customHeight="false" outlineLevel="0" collapsed="false">
      <c r="A246" s="110"/>
    </row>
    <row r="247" customFormat="false" ht="18.75" hidden="false" customHeight="false" outlineLevel="0" collapsed="false">
      <c r="A247" s="110"/>
    </row>
    <row r="248" customFormat="false" ht="18.75" hidden="false" customHeight="false" outlineLevel="0" collapsed="false">
      <c r="A248" s="110"/>
    </row>
    <row r="249" customFormat="false" ht="18.75" hidden="false" customHeight="false" outlineLevel="0" collapsed="false">
      <c r="A249" s="110"/>
    </row>
    <row r="250" customFormat="false" ht="18.75" hidden="false" customHeight="false" outlineLevel="0" collapsed="false">
      <c r="A250" s="110"/>
    </row>
    <row r="251" customFormat="false" ht="18.75" hidden="false" customHeight="false" outlineLevel="0" collapsed="false">
      <c r="A251" s="110"/>
    </row>
    <row r="252" customFormat="false" ht="18.75" hidden="false" customHeight="false" outlineLevel="0" collapsed="false">
      <c r="A252" s="110"/>
    </row>
    <row r="253" customFormat="false" ht="18.75" hidden="false" customHeight="false" outlineLevel="0" collapsed="false">
      <c r="A253" s="110"/>
    </row>
    <row r="254" customFormat="false" ht="18.75" hidden="false" customHeight="false" outlineLevel="0" collapsed="false">
      <c r="A254" s="110"/>
    </row>
    <row r="255" customFormat="false" ht="18.75" hidden="false" customHeight="false" outlineLevel="0" collapsed="false">
      <c r="A255" s="110"/>
    </row>
    <row r="256" customFormat="false" ht="18.75" hidden="false" customHeight="false" outlineLevel="0" collapsed="false">
      <c r="A256" s="110"/>
    </row>
    <row r="257" customFormat="false" ht="18.75" hidden="false" customHeight="false" outlineLevel="0" collapsed="false">
      <c r="A257" s="110"/>
    </row>
    <row r="258" customFormat="false" ht="18.75" hidden="false" customHeight="false" outlineLevel="0" collapsed="false">
      <c r="A258" s="110"/>
    </row>
    <row r="259" customFormat="false" ht="18.75" hidden="false" customHeight="false" outlineLevel="0" collapsed="false">
      <c r="A259" s="110"/>
    </row>
    <row r="260" customFormat="false" ht="18.75" hidden="false" customHeight="false" outlineLevel="0" collapsed="false">
      <c r="A260" s="110"/>
    </row>
    <row r="261" customFormat="false" ht="18.75" hidden="false" customHeight="false" outlineLevel="0" collapsed="false">
      <c r="A261" s="110"/>
    </row>
    <row r="262" customFormat="false" ht="18.75" hidden="false" customHeight="false" outlineLevel="0" collapsed="false">
      <c r="A262" s="110"/>
    </row>
    <row r="263" customFormat="false" ht="18.75" hidden="false" customHeight="false" outlineLevel="0" collapsed="false">
      <c r="A263" s="110"/>
    </row>
    <row r="264" customFormat="false" ht="18.75" hidden="false" customHeight="false" outlineLevel="0" collapsed="false">
      <c r="A264" s="110"/>
    </row>
    <row r="265" customFormat="false" ht="18.75" hidden="false" customHeight="false" outlineLevel="0" collapsed="false">
      <c r="A265" s="110"/>
    </row>
    <row r="266" customFormat="false" ht="18.75" hidden="false" customHeight="false" outlineLevel="0" collapsed="false">
      <c r="A266" s="110"/>
    </row>
    <row r="267" customFormat="false" ht="18.75" hidden="false" customHeight="false" outlineLevel="0" collapsed="false">
      <c r="A267" s="110"/>
    </row>
    <row r="268" customFormat="false" ht="18.75" hidden="false" customHeight="false" outlineLevel="0" collapsed="false">
      <c r="A268" s="110"/>
    </row>
    <row r="269" customFormat="false" ht="18.75" hidden="false" customHeight="false" outlineLevel="0" collapsed="false">
      <c r="A269" s="110"/>
    </row>
    <row r="270" customFormat="false" ht="18.75" hidden="false" customHeight="false" outlineLevel="0" collapsed="false">
      <c r="A270" s="110"/>
    </row>
    <row r="271" customFormat="false" ht="18.75" hidden="false" customHeight="false" outlineLevel="0" collapsed="false">
      <c r="A271" s="110"/>
    </row>
    <row r="272" customFormat="false" ht="18.75" hidden="false" customHeight="false" outlineLevel="0" collapsed="false">
      <c r="A272" s="110"/>
    </row>
    <row r="273" customFormat="false" ht="18.75" hidden="false" customHeight="false" outlineLevel="0" collapsed="false">
      <c r="A273" s="110"/>
    </row>
    <row r="274" customFormat="false" ht="18.75" hidden="false" customHeight="false" outlineLevel="0" collapsed="false">
      <c r="A274" s="110"/>
    </row>
    <row r="275" customFormat="false" ht="18.75" hidden="false" customHeight="false" outlineLevel="0" collapsed="false">
      <c r="A275" s="110"/>
    </row>
    <row r="276" customFormat="false" ht="18.75" hidden="false" customHeight="false" outlineLevel="0" collapsed="false">
      <c r="A276" s="110"/>
    </row>
    <row r="277" customFormat="false" ht="18.75" hidden="false" customHeight="false" outlineLevel="0" collapsed="false">
      <c r="A277" s="110"/>
    </row>
    <row r="278" customFormat="false" ht="18.75" hidden="false" customHeight="false" outlineLevel="0" collapsed="false">
      <c r="A278" s="110"/>
    </row>
    <row r="279" customFormat="false" ht="18.75" hidden="false" customHeight="false" outlineLevel="0" collapsed="false">
      <c r="A279" s="110"/>
    </row>
    <row r="280" customFormat="false" ht="18.75" hidden="false" customHeight="false" outlineLevel="0" collapsed="false">
      <c r="A280" s="110"/>
    </row>
  </sheetData>
  <mergeCells count="133">
    <mergeCell ref="A1:N1"/>
    <mergeCell ref="A3:O3"/>
    <mergeCell ref="B5:E5"/>
    <mergeCell ref="F5:O5"/>
    <mergeCell ref="B6:E6"/>
    <mergeCell ref="F6:O6"/>
    <mergeCell ref="B7:E7"/>
    <mergeCell ref="F7:O7"/>
    <mergeCell ref="A9:J9"/>
    <mergeCell ref="A11:A12"/>
    <mergeCell ref="B11:C11"/>
    <mergeCell ref="D11:F11"/>
    <mergeCell ref="G11:I11"/>
    <mergeCell ref="J11:L11"/>
    <mergeCell ref="M11:O11"/>
    <mergeCell ref="A18:K18"/>
    <mergeCell ref="A20:A21"/>
    <mergeCell ref="B20:B21"/>
    <mergeCell ref="C20:C21"/>
    <mergeCell ref="D20:D21"/>
    <mergeCell ref="E20:E21"/>
    <mergeCell ref="F20:F21"/>
    <mergeCell ref="G20:J20"/>
    <mergeCell ref="K20:O21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1:O61"/>
    <mergeCell ref="K62:O62"/>
    <mergeCell ref="K63:O63"/>
    <mergeCell ref="K64:O64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74:O74"/>
    <mergeCell ref="K75:O75"/>
    <mergeCell ref="K76:O76"/>
    <mergeCell ref="K77:O77"/>
    <mergeCell ref="K78:O78"/>
    <mergeCell ref="K79:O79"/>
    <mergeCell ref="K80:O80"/>
    <mergeCell ref="K81:O81"/>
    <mergeCell ref="K82:O82"/>
    <mergeCell ref="K83:O83"/>
    <mergeCell ref="K84:O84"/>
    <mergeCell ref="K85:O85"/>
    <mergeCell ref="K86:O86"/>
    <mergeCell ref="K87:O87"/>
    <mergeCell ref="K88:O88"/>
    <mergeCell ref="K89:O89"/>
    <mergeCell ref="K90:O90"/>
    <mergeCell ref="K91:O91"/>
    <mergeCell ref="K92:O92"/>
    <mergeCell ref="K93:O93"/>
    <mergeCell ref="K94:O94"/>
    <mergeCell ref="K95:O95"/>
    <mergeCell ref="K96:O96"/>
    <mergeCell ref="K97:O97"/>
    <mergeCell ref="K98:O98"/>
    <mergeCell ref="K99:O99"/>
    <mergeCell ref="K100:O100"/>
    <mergeCell ref="K101:O101"/>
    <mergeCell ref="K102:O102"/>
    <mergeCell ref="K103:O103"/>
    <mergeCell ref="K104:O104"/>
    <mergeCell ref="K105:O105"/>
    <mergeCell ref="K106:O106"/>
    <mergeCell ref="K107:O107"/>
    <mergeCell ref="K108:O108"/>
    <mergeCell ref="K109:O109"/>
    <mergeCell ref="K110:O110"/>
    <mergeCell ref="K111:O111"/>
    <mergeCell ref="K112:O112"/>
    <mergeCell ref="K113:O113"/>
    <mergeCell ref="K114:O114"/>
    <mergeCell ref="K115:O115"/>
    <mergeCell ref="K116:O116"/>
    <mergeCell ref="K117:O117"/>
    <mergeCell ref="K118:O118"/>
    <mergeCell ref="K119:O119"/>
    <mergeCell ref="A120:O120"/>
    <mergeCell ref="K121:O121"/>
    <mergeCell ref="K122:O122"/>
    <mergeCell ref="K123:O123"/>
    <mergeCell ref="K124:O124"/>
    <mergeCell ref="K125:O125"/>
    <mergeCell ref="K126:O126"/>
    <mergeCell ref="K127:O127"/>
    <mergeCell ref="K128:O128"/>
    <mergeCell ref="I131:K131"/>
    <mergeCell ref="H132:L132"/>
  </mergeCells>
  <printOptions headings="false" gridLines="false" gridLinesSet="true" horizontalCentered="false" verticalCentered="false"/>
  <pageMargins left="0.984027777777778" right="0.196527777777778" top="1.57430555555556" bottom="0.7875" header="0.511805555555556" footer="0.511811023622047"/>
  <pageSetup paperSize="9" scale="37" fitToWidth="1" fitToHeight="1" pageOrder="downThenOver" orientation="landscape" blackAndWhite="false" draft="false" cellComments="none" horizontalDpi="300" verticalDpi="300" copies="1"/>
  <headerFooter differentFirst="false" differentOddEven="false">
    <oddHeader>&amp;RПродовження додатка 1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52" workbookViewId="0">
      <selection pane="topLeft" activeCell="A50" activeCellId="0" sqref="A50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86.57"/>
    <col collapsed="false" customWidth="true" hidden="false" outlineLevel="0" max="3" min="2" style="0" width="15.14"/>
    <col collapsed="false" customWidth="true" hidden="false" outlineLevel="0" max="4" min="4" style="0" width="25.85"/>
    <col collapsed="false" customWidth="true" hidden="false" outlineLevel="0" max="5" min="5" style="0" width="14"/>
    <col collapsed="false" customWidth="true" hidden="false" outlineLevel="0" max="13" min="6" style="0" width="16.43"/>
    <col collapsed="false" customWidth="true" hidden="false" outlineLevel="0" max="14" min="14" style="0" width="4.14"/>
  </cols>
  <sheetData>
    <row r="1" customFormat="false" ht="3.75" hidden="false" customHeight="true" outlineLevel="0" collapsed="false"/>
    <row r="2" customFormat="false" ht="27.75" hidden="false" customHeight="true" outlineLevel="0" collapsed="false">
      <c r="A2" s="161" t="s">
        <v>299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customFormat="false" ht="13.5" hidden="false" customHeight="true" outlineLevel="0" collapsed="false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customFormat="false" ht="41.25" hidden="false" customHeight="true" outlineLevel="0" collapsed="false">
      <c r="A4" s="32" t="s">
        <v>36</v>
      </c>
      <c r="B4" s="32"/>
      <c r="C4" s="32"/>
      <c r="D4" s="32"/>
      <c r="E4" s="162" t="s">
        <v>37</v>
      </c>
      <c r="F4" s="22" t="s">
        <v>38</v>
      </c>
      <c r="G4" s="22" t="s">
        <v>185</v>
      </c>
      <c r="H4" s="33" t="s">
        <v>186</v>
      </c>
      <c r="I4" s="22" t="s">
        <v>187</v>
      </c>
      <c r="J4" s="22" t="s">
        <v>188</v>
      </c>
      <c r="K4" s="22"/>
      <c r="L4" s="22"/>
      <c r="M4" s="22"/>
    </row>
    <row r="5" customFormat="false" ht="41.25" hidden="false" customHeight="true" outlineLevel="0" collapsed="false">
      <c r="A5" s="32"/>
      <c r="B5" s="32"/>
      <c r="C5" s="32"/>
      <c r="D5" s="32"/>
      <c r="E5" s="162"/>
      <c r="F5" s="22"/>
      <c r="G5" s="22"/>
      <c r="H5" s="33"/>
      <c r="I5" s="22"/>
      <c r="J5" s="33" t="s">
        <v>190</v>
      </c>
      <c r="K5" s="33" t="s">
        <v>191</v>
      </c>
      <c r="L5" s="33" t="s">
        <v>192</v>
      </c>
      <c r="M5" s="33" t="s">
        <v>193</v>
      </c>
    </row>
    <row r="6" customFormat="false" ht="17.35" hidden="false" customHeight="false" outlineLevel="0" collapsed="false">
      <c r="A6" s="50" t="n">
        <v>1</v>
      </c>
      <c r="B6" s="50"/>
      <c r="C6" s="50"/>
      <c r="D6" s="50"/>
      <c r="E6" s="162" t="n">
        <v>2</v>
      </c>
      <c r="F6" s="162" t="n">
        <v>3</v>
      </c>
      <c r="G6" s="162" t="n">
        <v>4</v>
      </c>
      <c r="H6" s="162" t="n">
        <v>5</v>
      </c>
      <c r="I6" s="162" t="n">
        <v>6</v>
      </c>
      <c r="J6" s="162" t="n">
        <v>7</v>
      </c>
      <c r="K6" s="162" t="n">
        <v>8</v>
      </c>
      <c r="L6" s="162" t="n">
        <v>9</v>
      </c>
      <c r="M6" s="162" t="n">
        <v>10</v>
      </c>
    </row>
    <row r="7" customFormat="false" ht="18.75" hidden="false" customHeight="true" outlineLevel="0" collapsed="false">
      <c r="A7" s="163" t="s">
        <v>300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</row>
    <row r="8" s="164" customFormat="true" ht="18.75" hidden="false" customHeight="true" outlineLevel="0" collapsed="false">
      <c r="A8" s="123" t="s">
        <v>53</v>
      </c>
      <c r="B8" s="123"/>
      <c r="C8" s="123"/>
      <c r="D8" s="123"/>
      <c r="E8" s="41" t="n">
        <v>1200</v>
      </c>
      <c r="F8" s="37" t="n">
        <f aca="false">'I. Інф. до фін.плану'!C113</f>
        <v>72</v>
      </c>
      <c r="G8" s="37" t="n">
        <f aca="false">'I. Інф. до фін.плану'!D113</f>
        <v>81</v>
      </c>
      <c r="H8" s="37" t="n">
        <f aca="false">'I. Інф. до фін.плану'!E113</f>
        <v>81</v>
      </c>
      <c r="I8" s="37" t="n">
        <f aca="false">'I. Інф. до фін.плану'!F113</f>
        <v>96</v>
      </c>
      <c r="J8" s="37" t="n">
        <f aca="false">'I. Інф. до фін.плану'!G113</f>
        <v>24</v>
      </c>
      <c r="K8" s="37" t="n">
        <f aca="false">'I. Інф. до фін.плану'!H113</f>
        <v>24</v>
      </c>
      <c r="L8" s="37" t="n">
        <f aca="false">'I. Інф. до фін.плану'!I113</f>
        <v>24</v>
      </c>
      <c r="M8" s="37" t="n">
        <f aca="false">'I. Інф. до фін.плану'!J113</f>
        <v>24</v>
      </c>
    </row>
    <row r="9" s="164" customFormat="true" ht="18.75" hidden="false" customHeight="true" outlineLevel="0" collapsed="false">
      <c r="A9" s="163" t="s">
        <v>301</v>
      </c>
      <c r="B9" s="163"/>
      <c r="C9" s="163"/>
      <c r="D9" s="163"/>
      <c r="E9" s="41" t="n">
        <v>2000</v>
      </c>
      <c r="F9" s="56" t="n">
        <v>-1855</v>
      </c>
      <c r="G9" s="56" t="n">
        <v>-1855</v>
      </c>
      <c r="H9" s="56" t="n">
        <v>-1783</v>
      </c>
      <c r="I9" s="56" t="n">
        <f aca="false">H22</f>
        <v>-1782</v>
      </c>
      <c r="J9" s="56" t="n">
        <f aca="false">H22</f>
        <v>-1782</v>
      </c>
      <c r="K9" s="56" t="n">
        <f aca="false">J22</f>
        <v>-1758</v>
      </c>
      <c r="L9" s="56" t="n">
        <f aca="false">K22</f>
        <v>-1734</v>
      </c>
      <c r="M9" s="56" t="n">
        <f aca="false">L22</f>
        <v>-1710</v>
      </c>
    </row>
    <row r="10" s="166" customFormat="true" ht="21.75" hidden="false" customHeight="true" outlineLevel="0" collapsed="false">
      <c r="A10" s="165" t="s">
        <v>302</v>
      </c>
      <c r="B10" s="165"/>
      <c r="C10" s="165"/>
      <c r="D10" s="165"/>
      <c r="E10" s="32" t="n">
        <v>2005</v>
      </c>
      <c r="F10" s="39" t="s">
        <v>195</v>
      </c>
      <c r="G10" s="39" t="s">
        <v>195</v>
      </c>
      <c r="H10" s="39" t="s">
        <v>195</v>
      </c>
      <c r="I10" s="133" t="n">
        <f aca="false">SUM(J10:M10)</f>
        <v>0</v>
      </c>
      <c r="J10" s="39" t="s">
        <v>195</v>
      </c>
      <c r="K10" s="39" t="s">
        <v>195</v>
      </c>
      <c r="L10" s="39" t="s">
        <v>195</v>
      </c>
      <c r="M10" s="39" t="s">
        <v>195</v>
      </c>
    </row>
    <row r="11" s="164" customFormat="true" ht="39.75" hidden="false" customHeight="true" outlineLevel="0" collapsed="false">
      <c r="A11" s="167" t="s">
        <v>303</v>
      </c>
      <c r="B11" s="167"/>
      <c r="C11" s="167"/>
      <c r="D11" s="167"/>
      <c r="E11" s="41" t="n">
        <v>2009</v>
      </c>
      <c r="F11" s="37" t="n">
        <f aca="false">SUM(F9:F10)</f>
        <v>-1855</v>
      </c>
      <c r="G11" s="37" t="n">
        <f aca="false">SUM(G9:G10)</f>
        <v>-1855</v>
      </c>
      <c r="H11" s="37" t="n">
        <f aca="false">SUM(H9:H10)</f>
        <v>-1783</v>
      </c>
      <c r="I11" s="37" t="n">
        <f aca="false">SUM(I9:I10)</f>
        <v>-1782</v>
      </c>
      <c r="J11" s="37" t="n">
        <f aca="false">SUM(J9:J10)</f>
        <v>-1782</v>
      </c>
      <c r="K11" s="37" t="n">
        <f aca="false">SUM(K9:K10)</f>
        <v>-1758</v>
      </c>
      <c r="L11" s="37" t="n">
        <f aca="false">SUM(L9:L10)</f>
        <v>-1734</v>
      </c>
      <c r="M11" s="37" t="n">
        <f aca="false">SUM(M9:M10)</f>
        <v>-1710</v>
      </c>
    </row>
    <row r="12" s="164" customFormat="true" ht="18.75" hidden="false" customHeight="true" outlineLevel="0" collapsed="false">
      <c r="A12" s="163" t="s">
        <v>304</v>
      </c>
      <c r="B12" s="163"/>
      <c r="C12" s="163"/>
      <c r="D12" s="163"/>
      <c r="E12" s="41" t="n">
        <v>2010</v>
      </c>
      <c r="F12" s="148" t="n">
        <f aca="false">SUM(F13:F14)</f>
        <v>0</v>
      </c>
      <c r="G12" s="148" t="n">
        <f aca="false">SUM(G13:G14)</f>
        <v>0</v>
      </c>
      <c r="H12" s="148" t="n">
        <f aca="false">SUM(H13:H14)</f>
        <v>0</v>
      </c>
      <c r="I12" s="148" t="n">
        <f aca="false">SUM(J12:M12)</f>
        <v>0</v>
      </c>
      <c r="J12" s="148" t="n">
        <f aca="false">SUM(J13:J14)</f>
        <v>0</v>
      </c>
      <c r="K12" s="148" t="n">
        <f aca="false">SUM(K13:K14)</f>
        <v>0</v>
      </c>
      <c r="L12" s="148" t="n">
        <f aca="false">SUM(L13:L14)</f>
        <v>0</v>
      </c>
      <c r="M12" s="148" t="n">
        <f aca="false">SUM(M13:M14)</f>
        <v>0</v>
      </c>
    </row>
    <row r="13" customFormat="false" ht="18.75" hidden="false" customHeight="true" outlineLevel="0" collapsed="false">
      <c r="A13" s="89" t="s">
        <v>305</v>
      </c>
      <c r="B13" s="89"/>
      <c r="C13" s="89"/>
      <c r="D13" s="89"/>
      <c r="E13" s="32" t="n">
        <v>2011</v>
      </c>
      <c r="F13" s="39" t="s">
        <v>195</v>
      </c>
      <c r="G13" s="39" t="s">
        <v>195</v>
      </c>
      <c r="H13" s="39" t="s">
        <v>195</v>
      </c>
      <c r="I13" s="133" t="n">
        <f aca="false">SUM(J13:M13)</f>
        <v>0</v>
      </c>
      <c r="J13" s="39" t="s">
        <v>195</v>
      </c>
      <c r="K13" s="39" t="s">
        <v>195</v>
      </c>
      <c r="L13" s="39" t="s">
        <v>195</v>
      </c>
      <c r="M13" s="39" t="s">
        <v>195</v>
      </c>
    </row>
    <row r="14" customFormat="false" ht="40.5" hidden="false" customHeight="true" outlineLevel="0" collapsed="false">
      <c r="A14" s="89" t="s">
        <v>306</v>
      </c>
      <c r="B14" s="89"/>
      <c r="C14" s="89"/>
      <c r="D14" s="89"/>
      <c r="E14" s="32" t="n">
        <v>2012</v>
      </c>
      <c r="F14" s="39" t="s">
        <v>195</v>
      </c>
      <c r="G14" s="39" t="s">
        <v>195</v>
      </c>
      <c r="H14" s="39" t="s">
        <v>195</v>
      </c>
      <c r="I14" s="133" t="n">
        <f aca="false">SUM(J14:M14)</f>
        <v>0</v>
      </c>
      <c r="J14" s="39" t="s">
        <v>195</v>
      </c>
      <c r="K14" s="39" t="s">
        <v>195</v>
      </c>
      <c r="L14" s="39" t="s">
        <v>195</v>
      </c>
      <c r="M14" s="39" t="s">
        <v>195</v>
      </c>
    </row>
    <row r="15" customFormat="false" ht="18.75" hidden="false" customHeight="true" outlineLevel="0" collapsed="false">
      <c r="A15" s="89" t="s">
        <v>307</v>
      </c>
      <c r="B15" s="89"/>
      <c r="C15" s="89"/>
      <c r="D15" s="89"/>
      <c r="E15" s="32" t="s">
        <v>308</v>
      </c>
      <c r="F15" s="39" t="s">
        <v>195</v>
      </c>
      <c r="G15" s="39" t="s">
        <v>195</v>
      </c>
      <c r="H15" s="39" t="s">
        <v>195</v>
      </c>
      <c r="I15" s="133" t="n">
        <f aca="false">SUM(J15:M15)</f>
        <v>0</v>
      </c>
      <c r="J15" s="39" t="s">
        <v>195</v>
      </c>
      <c r="K15" s="39" t="s">
        <v>195</v>
      </c>
      <c r="L15" s="39" t="s">
        <v>195</v>
      </c>
      <c r="M15" s="39" t="s">
        <v>195</v>
      </c>
    </row>
    <row r="16" customFormat="false" ht="18.75" hidden="false" customHeight="true" outlineLevel="0" collapsed="false">
      <c r="A16" s="89" t="s">
        <v>309</v>
      </c>
      <c r="B16" s="89"/>
      <c r="C16" s="89"/>
      <c r="D16" s="89"/>
      <c r="E16" s="32" t="n">
        <v>2020</v>
      </c>
      <c r="F16" s="39"/>
      <c r="G16" s="39"/>
      <c r="H16" s="39"/>
      <c r="I16" s="133" t="n">
        <f aca="false">SUM(J16:M16)</f>
        <v>0</v>
      </c>
      <c r="J16" s="39"/>
      <c r="K16" s="39"/>
      <c r="L16" s="39"/>
      <c r="M16" s="39"/>
    </row>
    <row r="17" customFormat="false" ht="18.75" hidden="false" customHeight="true" outlineLevel="0" collapsed="false">
      <c r="A17" s="168" t="s">
        <v>310</v>
      </c>
      <c r="B17" s="168"/>
      <c r="C17" s="168"/>
      <c r="D17" s="168"/>
      <c r="E17" s="32" t="n">
        <v>2030</v>
      </c>
      <c r="F17" s="39" t="s">
        <v>195</v>
      </c>
      <c r="G17" s="39" t="s">
        <v>195</v>
      </c>
      <c r="H17" s="39" t="s">
        <v>195</v>
      </c>
      <c r="I17" s="133" t="n">
        <f aca="false">SUM(J17:M17)</f>
        <v>0</v>
      </c>
      <c r="J17" s="39" t="s">
        <v>195</v>
      </c>
      <c r="K17" s="39" t="s">
        <v>195</v>
      </c>
      <c r="L17" s="39" t="s">
        <v>195</v>
      </c>
      <c r="M17" s="39" t="s">
        <v>195</v>
      </c>
    </row>
    <row r="18" customFormat="false" ht="18.75" hidden="false" customHeight="true" outlineLevel="0" collapsed="false">
      <c r="A18" s="168" t="s">
        <v>311</v>
      </c>
      <c r="B18" s="168"/>
      <c r="C18" s="168"/>
      <c r="D18" s="168"/>
      <c r="E18" s="32" t="n">
        <v>2031</v>
      </c>
      <c r="F18" s="39" t="s">
        <v>195</v>
      </c>
      <c r="G18" s="39" t="s">
        <v>195</v>
      </c>
      <c r="H18" s="39" t="s">
        <v>195</v>
      </c>
      <c r="I18" s="133" t="n">
        <f aca="false">SUM(J18:M18)</f>
        <v>0</v>
      </c>
      <c r="J18" s="39" t="s">
        <v>195</v>
      </c>
      <c r="K18" s="39" t="s">
        <v>195</v>
      </c>
      <c r="L18" s="39" t="s">
        <v>195</v>
      </c>
      <c r="M18" s="39" t="s">
        <v>195</v>
      </c>
    </row>
    <row r="19" customFormat="false" ht="18.75" hidden="false" customHeight="true" outlineLevel="0" collapsed="false">
      <c r="A19" s="168" t="s">
        <v>312</v>
      </c>
      <c r="B19" s="168"/>
      <c r="C19" s="168"/>
      <c r="D19" s="168"/>
      <c r="E19" s="32" t="n">
        <v>2040</v>
      </c>
      <c r="F19" s="39" t="s">
        <v>195</v>
      </c>
      <c r="G19" s="39" t="s">
        <v>195</v>
      </c>
      <c r="H19" s="39" t="s">
        <v>195</v>
      </c>
      <c r="I19" s="133" t="n">
        <f aca="false">SUM(J19:M19)</f>
        <v>0</v>
      </c>
      <c r="J19" s="39" t="s">
        <v>195</v>
      </c>
      <c r="K19" s="39" t="s">
        <v>195</v>
      </c>
      <c r="L19" s="39" t="s">
        <v>195</v>
      </c>
      <c r="M19" s="39" t="s">
        <v>195</v>
      </c>
    </row>
    <row r="20" customFormat="false" ht="18.75" hidden="false" customHeight="true" outlineLevel="0" collapsed="false">
      <c r="A20" s="168" t="s">
        <v>313</v>
      </c>
      <c r="B20" s="168"/>
      <c r="C20" s="168"/>
      <c r="D20" s="168"/>
      <c r="E20" s="32" t="n">
        <v>2050</v>
      </c>
      <c r="F20" s="39" t="s">
        <v>195</v>
      </c>
      <c r="G20" s="39" t="s">
        <v>195</v>
      </c>
      <c r="H20" s="39" t="s">
        <v>195</v>
      </c>
      <c r="I20" s="133" t="n">
        <f aca="false">SUM(J20:M20)</f>
        <v>0</v>
      </c>
      <c r="J20" s="39" t="s">
        <v>195</v>
      </c>
      <c r="K20" s="39" t="s">
        <v>195</v>
      </c>
      <c r="L20" s="39" t="s">
        <v>195</v>
      </c>
      <c r="M20" s="39" t="s">
        <v>195</v>
      </c>
    </row>
    <row r="21" customFormat="false" ht="18.75" hidden="false" customHeight="true" outlineLevel="0" collapsed="false">
      <c r="A21" s="168" t="s">
        <v>314</v>
      </c>
      <c r="B21" s="168"/>
      <c r="C21" s="168"/>
      <c r="D21" s="168"/>
      <c r="E21" s="32" t="n">
        <v>2060</v>
      </c>
      <c r="F21" s="39" t="s">
        <v>195</v>
      </c>
      <c r="G21" s="39" t="n">
        <v>-80</v>
      </c>
      <c r="H21" s="39" t="n">
        <v>-80</v>
      </c>
      <c r="I21" s="133" t="n">
        <f aca="false">SUM(J21:M21)</f>
        <v>-80</v>
      </c>
      <c r="J21" s="39" t="s">
        <v>195</v>
      </c>
      <c r="K21" s="39" t="s">
        <v>195</v>
      </c>
      <c r="L21" s="39" t="s">
        <v>195</v>
      </c>
      <c r="M21" s="39" t="n">
        <v>-80</v>
      </c>
    </row>
    <row r="22" s="164" customFormat="true" ht="24.75" hidden="false" customHeight="true" outlineLevel="0" collapsed="false">
      <c r="A22" s="163" t="s">
        <v>315</v>
      </c>
      <c r="B22" s="163"/>
      <c r="C22" s="163"/>
      <c r="D22" s="163"/>
      <c r="E22" s="41" t="n">
        <v>2070</v>
      </c>
      <c r="F22" s="37" t="n">
        <f aca="false">SUM(F8,F11:F12,F16:F17,F19:F21)</f>
        <v>-1783</v>
      </c>
      <c r="G22" s="37" t="n">
        <f aca="false">SUM(G8,G11:G12,G16:G17,G19:G21)</f>
        <v>-1854</v>
      </c>
      <c r="H22" s="37" t="n">
        <f aca="false">SUM(H8,H11:H12,H16:H17,H19:H21)</f>
        <v>-1782</v>
      </c>
      <c r="I22" s="37" t="n">
        <f aca="false">SUM(I8,I11:I12,I16:I17,I19:I21)</f>
        <v>-1766</v>
      </c>
      <c r="J22" s="37" t="n">
        <f aca="false">SUM(J8,J11:J12,J16:J17,J19:J21)</f>
        <v>-1758</v>
      </c>
      <c r="K22" s="37" t="n">
        <f aca="false">SUM(K8,K11:K12,K16:K17,K19:K21)</f>
        <v>-1734</v>
      </c>
      <c r="L22" s="37" t="n">
        <f aca="false">SUM(L8,L11:L12,L16:L17,L19:L21)</f>
        <v>-1710</v>
      </c>
      <c r="M22" s="37" t="n">
        <f aca="false">SUM(M8,M11:M12,M16:M17,M19:M21)</f>
        <v>-1766</v>
      </c>
    </row>
    <row r="23" customFormat="false" ht="27.75" hidden="false" customHeight="true" outlineLevel="0" collapsed="false">
      <c r="A23" s="163" t="s">
        <v>316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customFormat="false" ht="24.75" hidden="false" customHeight="true" outlineLevel="0" collapsed="false">
      <c r="A24" s="163" t="s">
        <v>317</v>
      </c>
      <c r="B24" s="163"/>
      <c r="C24" s="163"/>
      <c r="D24" s="163"/>
      <c r="E24" s="41" t="n">
        <v>2110</v>
      </c>
      <c r="F24" s="37" t="n">
        <f aca="false">SUM(F25:F32)</f>
        <v>-133</v>
      </c>
      <c r="G24" s="37" t="n">
        <f aca="false">SUM(G25:G32)</f>
        <v>-416</v>
      </c>
      <c r="H24" s="37" t="n">
        <f aca="false">SUM(H25:H32)</f>
        <v>-416</v>
      </c>
      <c r="I24" s="148" t="n">
        <f aca="false">SUM(J24:M24)</f>
        <v>-748.4</v>
      </c>
      <c r="J24" s="37" t="n">
        <f aca="false">SUM(J25:J32)</f>
        <v>-196.1</v>
      </c>
      <c r="K24" s="37" t="n">
        <f aca="false">SUM(K25:K32)</f>
        <v>-184.1</v>
      </c>
      <c r="L24" s="37" t="n">
        <f aca="false">SUM(L25:L32)</f>
        <v>-184.1</v>
      </c>
      <c r="M24" s="37" t="n">
        <f aca="false">SUM(M25:M32)</f>
        <v>-184.1</v>
      </c>
    </row>
    <row r="25" customFormat="false" ht="18.75" hidden="false" customHeight="true" outlineLevel="0" collapsed="false">
      <c r="A25" s="89" t="s">
        <v>55</v>
      </c>
      <c r="B25" s="89"/>
      <c r="C25" s="89"/>
      <c r="D25" s="89"/>
      <c r="E25" s="32" t="n">
        <v>2111</v>
      </c>
      <c r="F25" s="39"/>
      <c r="G25" s="39"/>
      <c r="H25" s="39"/>
      <c r="I25" s="133" t="n">
        <f aca="false">SUM(J25:M25)</f>
        <v>0</v>
      </c>
      <c r="J25" s="39"/>
      <c r="K25" s="39"/>
      <c r="L25" s="39"/>
      <c r="M25" s="39"/>
    </row>
    <row r="26" customFormat="false" ht="18.75" hidden="false" customHeight="true" outlineLevel="0" collapsed="false">
      <c r="A26" s="89" t="s">
        <v>56</v>
      </c>
      <c r="B26" s="89"/>
      <c r="C26" s="89"/>
      <c r="D26" s="89"/>
      <c r="E26" s="32" t="n">
        <v>2112</v>
      </c>
      <c r="F26" s="39"/>
      <c r="G26" s="39"/>
      <c r="H26" s="39"/>
      <c r="I26" s="133" t="n">
        <f aca="false">SUM(J26:M26)</f>
        <v>0</v>
      </c>
      <c r="J26" s="39"/>
      <c r="K26" s="39"/>
      <c r="L26" s="39"/>
      <c r="M26" s="39"/>
    </row>
    <row r="27" customFormat="false" ht="18.75" hidden="false" customHeight="true" outlineLevel="0" collapsed="false">
      <c r="A27" s="168" t="s">
        <v>57</v>
      </c>
      <c r="B27" s="168"/>
      <c r="C27" s="168"/>
      <c r="D27" s="168"/>
      <c r="E27" s="50" t="n">
        <v>2113</v>
      </c>
      <c r="F27" s="39" t="s">
        <v>195</v>
      </c>
      <c r="G27" s="39" t="s">
        <v>195</v>
      </c>
      <c r="H27" s="39" t="s">
        <v>195</v>
      </c>
      <c r="I27" s="133" t="n">
        <f aca="false">SUM(J27:M27)</f>
        <v>0</v>
      </c>
      <c r="J27" s="39" t="s">
        <v>195</v>
      </c>
      <c r="K27" s="39" t="s">
        <v>195</v>
      </c>
      <c r="L27" s="39" t="s">
        <v>195</v>
      </c>
      <c r="M27" s="39" t="s">
        <v>195</v>
      </c>
    </row>
    <row r="28" customFormat="false" ht="18.75" hidden="false" customHeight="true" outlineLevel="0" collapsed="false">
      <c r="A28" s="168" t="s">
        <v>318</v>
      </c>
      <c r="B28" s="168"/>
      <c r="C28" s="168"/>
      <c r="D28" s="168"/>
      <c r="E28" s="50" t="n">
        <v>2114</v>
      </c>
      <c r="F28" s="39"/>
      <c r="G28" s="39"/>
      <c r="H28" s="39"/>
      <c r="I28" s="133" t="n">
        <f aca="false">SUM(J28:M28)</f>
        <v>0</v>
      </c>
      <c r="J28" s="39"/>
      <c r="K28" s="39"/>
      <c r="L28" s="39"/>
      <c r="M28" s="39"/>
    </row>
    <row r="29" customFormat="false" ht="18.75" hidden="false" customHeight="true" outlineLevel="0" collapsed="false">
      <c r="A29" s="168" t="s">
        <v>319</v>
      </c>
      <c r="B29" s="168"/>
      <c r="C29" s="168"/>
      <c r="D29" s="168"/>
      <c r="E29" s="50" t="n">
        <v>2115</v>
      </c>
      <c r="F29" s="39"/>
      <c r="G29" s="39"/>
      <c r="H29" s="39"/>
      <c r="I29" s="133" t="n">
        <f aca="false">SUM(J29:M29)</f>
        <v>0</v>
      </c>
      <c r="J29" s="39"/>
      <c r="K29" s="39"/>
      <c r="L29" s="39"/>
      <c r="M29" s="39"/>
    </row>
    <row r="30" customFormat="false" ht="18.75" hidden="false" customHeight="true" outlineLevel="0" collapsed="false">
      <c r="A30" s="168" t="s">
        <v>320</v>
      </c>
      <c r="B30" s="168"/>
      <c r="C30" s="168"/>
      <c r="D30" s="168"/>
      <c r="E30" s="50" t="n">
        <v>2116</v>
      </c>
      <c r="F30" s="39"/>
      <c r="G30" s="39"/>
      <c r="H30" s="39"/>
      <c r="I30" s="133" t="n">
        <f aca="false">SUM(J30:M30)</f>
        <v>0</v>
      </c>
      <c r="J30" s="39"/>
      <c r="K30" s="39"/>
      <c r="L30" s="39"/>
      <c r="M30" s="39"/>
    </row>
    <row r="31" customFormat="false" ht="18.75" hidden="false" customHeight="true" outlineLevel="0" collapsed="false">
      <c r="A31" s="168" t="s">
        <v>321</v>
      </c>
      <c r="B31" s="168"/>
      <c r="C31" s="168"/>
      <c r="D31" s="168"/>
      <c r="E31" s="50" t="n">
        <v>2117</v>
      </c>
      <c r="F31" s="39"/>
      <c r="G31" s="39"/>
      <c r="H31" s="39"/>
      <c r="I31" s="133" t="n">
        <f aca="false">SUM(J31:M31)</f>
        <v>0</v>
      </c>
      <c r="J31" s="39"/>
      <c r="K31" s="39"/>
      <c r="L31" s="39"/>
      <c r="M31" s="39"/>
    </row>
    <row r="32" customFormat="false" ht="18.75" hidden="false" customHeight="true" outlineLevel="0" collapsed="false">
      <c r="A32" s="168" t="s">
        <v>322</v>
      </c>
      <c r="B32" s="168"/>
      <c r="C32" s="168"/>
      <c r="D32" s="168"/>
      <c r="E32" s="50" t="n">
        <v>2118</v>
      </c>
      <c r="F32" s="39" t="n">
        <v>-133</v>
      </c>
      <c r="G32" s="39" t="n">
        <v>-416</v>
      </c>
      <c r="H32" s="39" t="n">
        <v>-416</v>
      </c>
      <c r="I32" s="133" t="n">
        <f aca="false">SUM(J32:M32)</f>
        <v>-748.4</v>
      </c>
      <c r="J32" s="39" t="n">
        <f aca="false">('I. Інф. до фін.плану'!G43+'I. Інф. до фін.плану'!G92+'I. Інф. до фін.плану'!G93)*5%</f>
        <v>-196.1</v>
      </c>
      <c r="K32" s="39" t="n">
        <f aca="false">('I. Інф. до фін.плану'!H43+'I. Інф. до фін.плану'!H92+'I. Інф. до фін.плану'!H93)*5%</f>
        <v>-184.1</v>
      </c>
      <c r="L32" s="39" t="n">
        <f aca="false">('I. Інф. до фін.плану'!I43+'I. Інф. до фін.плану'!I92+'I. Інф. до фін.плану'!I93)*5%</f>
        <v>-184.1</v>
      </c>
      <c r="M32" s="39" t="n">
        <f aca="false">('I. Інф. до фін.плану'!J43+'I. Інф. до фін.плану'!J92+'I. Інф. до фін.плану'!J93)*5%</f>
        <v>-184.1</v>
      </c>
    </row>
    <row r="33" customFormat="false" ht="24" hidden="false" customHeight="true" outlineLevel="0" collapsed="false">
      <c r="A33" s="163" t="s">
        <v>323</v>
      </c>
      <c r="B33" s="163"/>
      <c r="C33" s="163"/>
      <c r="D33" s="163"/>
      <c r="E33" s="53" t="n">
        <v>2120</v>
      </c>
      <c r="F33" s="37" t="n">
        <f aca="false">SUM(F34:F37)</f>
        <v>-1242</v>
      </c>
      <c r="G33" s="37" t="n">
        <f aca="false">SUM(G34:G37)</f>
        <v>-1495</v>
      </c>
      <c r="H33" s="37" t="n">
        <f aca="false">SUM(H34:H37)</f>
        <v>-1495</v>
      </c>
      <c r="I33" s="148" t="n">
        <f aca="false">SUM(J33:M33)-1</f>
        <v>-2695.24</v>
      </c>
      <c r="J33" s="37" t="n">
        <f aca="false">SUM(J34:J37)</f>
        <v>-705.96</v>
      </c>
      <c r="K33" s="37" t="n">
        <f aca="false">SUM(K34:K37)</f>
        <v>-662.76</v>
      </c>
      <c r="L33" s="37" t="n">
        <f aca="false">SUM(L34:L37)</f>
        <v>-662.76</v>
      </c>
      <c r="M33" s="37" t="n">
        <f aca="false">SUM(M34:M37)</f>
        <v>-662.76</v>
      </c>
    </row>
    <row r="34" customFormat="false" ht="18" hidden="false" customHeight="true" outlineLevel="0" collapsed="false">
      <c r="A34" s="168" t="s">
        <v>321</v>
      </c>
      <c r="B34" s="168"/>
      <c r="C34" s="168"/>
      <c r="D34" s="168"/>
      <c r="E34" s="50" t="n">
        <v>2121</v>
      </c>
      <c r="F34" s="39" t="n">
        <v>-1242</v>
      </c>
      <c r="G34" s="39" t="n">
        <v>-1495</v>
      </c>
      <c r="H34" s="39" t="n">
        <v>-1495</v>
      </c>
      <c r="I34" s="133" t="n">
        <f aca="false">SUM(J34:M34)-1</f>
        <v>-2695.24</v>
      </c>
      <c r="J34" s="39" t="n">
        <f aca="false">('I. Інф. до фін.плану'!G43+'I. Інф. до фін.плану'!G92+'I. Інф. до фін.плану'!G93)*18%</f>
        <v>-705.96</v>
      </c>
      <c r="K34" s="39" t="n">
        <f aca="false">('I. Інф. до фін.плану'!H43+'I. Інф. до фін.плану'!H92+'I. Інф. до фін.плану'!H93)*18%</f>
        <v>-662.76</v>
      </c>
      <c r="L34" s="39" t="n">
        <f aca="false">('I. Інф. до фін.плану'!I43+'I. Інф. до фін.плану'!I92+'I. Інф. до фін.плану'!I93)*18%</f>
        <v>-662.76</v>
      </c>
      <c r="M34" s="39" t="n">
        <f aca="false">('I. Інф. до фін.плану'!J43+'I. Інф. до фін.плану'!J92+'I. Інф. до фін.плану'!J93)*18%</f>
        <v>-662.76</v>
      </c>
    </row>
    <row r="35" customFormat="false" ht="18" hidden="false" customHeight="true" outlineLevel="0" collapsed="false">
      <c r="A35" s="168" t="s">
        <v>324</v>
      </c>
      <c r="B35" s="168"/>
      <c r="C35" s="168"/>
      <c r="D35" s="168"/>
      <c r="E35" s="50" t="n">
        <v>2122</v>
      </c>
      <c r="F35" s="39"/>
      <c r="G35" s="39"/>
      <c r="H35" s="39"/>
      <c r="I35" s="133" t="n">
        <f aca="false">SUM(J35:M35)</f>
        <v>0</v>
      </c>
      <c r="J35" s="39"/>
      <c r="K35" s="39"/>
      <c r="L35" s="39"/>
      <c r="M35" s="39"/>
    </row>
    <row r="36" customFormat="false" ht="18" hidden="false" customHeight="true" outlineLevel="0" collapsed="false">
      <c r="A36" s="168" t="s">
        <v>325</v>
      </c>
      <c r="B36" s="168"/>
      <c r="C36" s="168"/>
      <c r="D36" s="168"/>
      <c r="E36" s="50" t="n">
        <v>2123</v>
      </c>
      <c r="F36" s="39"/>
      <c r="G36" s="39"/>
      <c r="H36" s="39"/>
      <c r="I36" s="133" t="n">
        <f aca="false">SUM(J36:M36)</f>
        <v>0</v>
      </c>
      <c r="J36" s="39"/>
      <c r="K36" s="39"/>
      <c r="L36" s="39"/>
      <c r="M36" s="39"/>
    </row>
    <row r="37" customFormat="false" ht="18" hidden="false" customHeight="true" outlineLevel="0" collapsed="false">
      <c r="A37" s="168" t="s">
        <v>326</v>
      </c>
      <c r="B37" s="168"/>
      <c r="C37" s="168"/>
      <c r="D37" s="168"/>
      <c r="E37" s="50" t="n">
        <v>2124</v>
      </c>
      <c r="F37" s="39"/>
      <c r="G37" s="39"/>
      <c r="H37" s="39"/>
      <c r="I37" s="133" t="n">
        <f aca="false">SUM(J37:M37)</f>
        <v>0</v>
      </c>
      <c r="J37" s="39"/>
      <c r="K37" s="39"/>
      <c r="L37" s="39"/>
      <c r="M37" s="39"/>
    </row>
    <row r="38" customFormat="false" ht="24" hidden="false" customHeight="true" outlineLevel="0" collapsed="false">
      <c r="A38" s="163" t="s">
        <v>327</v>
      </c>
      <c r="B38" s="163"/>
      <c r="C38" s="163"/>
      <c r="D38" s="163"/>
      <c r="E38" s="53" t="n">
        <v>2130</v>
      </c>
      <c r="F38" s="37" t="n">
        <f aca="false">SUM(F39:F43)</f>
        <v>-1503</v>
      </c>
      <c r="G38" s="37" t="n">
        <f aca="false">SUM(G39:G43)</f>
        <v>-1857</v>
      </c>
      <c r="H38" s="37" t="n">
        <f aca="false">SUM(H39:H43)</f>
        <v>-1857</v>
      </c>
      <c r="I38" s="148" t="n">
        <f aca="false">SUM(J38:M38)</f>
        <v>-3275</v>
      </c>
      <c r="J38" s="37" t="n">
        <f aca="false">SUM(J39:J43)</f>
        <v>-857</v>
      </c>
      <c r="K38" s="37" t="n">
        <f aca="false">SUM(K39:K43)</f>
        <v>-806</v>
      </c>
      <c r="L38" s="37" t="n">
        <f aca="false">SUM(L39:L43)</f>
        <v>-806</v>
      </c>
      <c r="M38" s="37" t="n">
        <f aca="false">SUM(M39:M43)</f>
        <v>-806</v>
      </c>
    </row>
    <row r="39" customFormat="false" ht="18.75" hidden="false" customHeight="true" outlineLevel="0" collapsed="false">
      <c r="A39" s="168" t="s">
        <v>58</v>
      </c>
      <c r="B39" s="168"/>
      <c r="C39" s="168"/>
      <c r="D39" s="168"/>
      <c r="E39" s="50" t="n">
        <v>2131</v>
      </c>
      <c r="F39" s="39"/>
      <c r="G39" s="39"/>
      <c r="H39" s="39"/>
      <c r="I39" s="133" t="n">
        <f aca="false">SUM(J39:M39)</f>
        <v>0</v>
      </c>
      <c r="J39" s="39"/>
      <c r="K39" s="39"/>
      <c r="L39" s="39"/>
      <c r="M39" s="39"/>
    </row>
    <row r="40" customFormat="false" ht="41.25" hidden="false" customHeight="true" outlineLevel="0" collapsed="false">
      <c r="A40" s="168" t="s">
        <v>59</v>
      </c>
      <c r="B40" s="168"/>
      <c r="C40" s="168"/>
      <c r="D40" s="168"/>
      <c r="E40" s="50" t="n">
        <v>2132</v>
      </c>
      <c r="F40" s="39"/>
      <c r="G40" s="39"/>
      <c r="H40" s="39"/>
      <c r="I40" s="133" t="n">
        <f aca="false">SUM(J40:M40)</f>
        <v>0</v>
      </c>
      <c r="J40" s="39"/>
      <c r="K40" s="39"/>
      <c r="L40" s="39"/>
      <c r="M40" s="39"/>
    </row>
    <row r="41" customFormat="false" ht="18.75" hidden="false" customHeight="true" outlineLevel="0" collapsed="false">
      <c r="A41" s="168" t="s">
        <v>328</v>
      </c>
      <c r="B41" s="168"/>
      <c r="C41" s="168"/>
      <c r="D41" s="168"/>
      <c r="E41" s="50" t="n">
        <v>2133</v>
      </c>
      <c r="F41" s="39"/>
      <c r="G41" s="39"/>
      <c r="H41" s="39"/>
      <c r="I41" s="133" t="n">
        <f aca="false">SUM(J41:M41)</f>
        <v>0</v>
      </c>
      <c r="J41" s="39"/>
      <c r="K41" s="39"/>
      <c r="L41" s="39"/>
      <c r="M41" s="39"/>
    </row>
    <row r="42" customFormat="false" ht="18.75" hidden="false" customHeight="true" outlineLevel="0" collapsed="false">
      <c r="A42" s="168" t="s">
        <v>329</v>
      </c>
      <c r="B42" s="168"/>
      <c r="C42" s="168"/>
      <c r="D42" s="168"/>
      <c r="E42" s="50" t="n">
        <v>2134</v>
      </c>
      <c r="F42" s="39" t="n">
        <v>-1503</v>
      </c>
      <c r="G42" s="39" t="n">
        <v>-1857</v>
      </c>
      <c r="H42" s="39" t="n">
        <v>-1857</v>
      </c>
      <c r="I42" s="133" t="n">
        <f aca="false">SUM(J42:M42)</f>
        <v>-3275</v>
      </c>
      <c r="J42" s="39" t="n">
        <f aca="false">'I. Інф. до фін.плану'!G125</f>
        <v>-857</v>
      </c>
      <c r="K42" s="39" t="n">
        <f aca="false">'I. Інф. до фін.плану'!H125</f>
        <v>-806</v>
      </c>
      <c r="L42" s="39" t="n">
        <f aca="false">'I. Інф. до фін.плану'!I125</f>
        <v>-806</v>
      </c>
      <c r="M42" s="39" t="n">
        <f aca="false">'I. Інф. до фін.плану'!J125</f>
        <v>-806</v>
      </c>
    </row>
    <row r="43" customFormat="false" ht="18.75" hidden="false" customHeight="true" outlineLevel="0" collapsed="false">
      <c r="A43" s="168" t="s">
        <v>330</v>
      </c>
      <c r="B43" s="168"/>
      <c r="C43" s="168"/>
      <c r="D43" s="168"/>
      <c r="E43" s="50" t="n">
        <v>2135</v>
      </c>
      <c r="F43" s="39"/>
      <c r="G43" s="39"/>
      <c r="H43" s="39"/>
      <c r="I43" s="133" t="n">
        <f aca="false">SUM(J43:M43)</f>
        <v>0</v>
      </c>
      <c r="J43" s="39"/>
      <c r="K43" s="39"/>
      <c r="L43" s="39"/>
      <c r="M43" s="39"/>
    </row>
    <row r="44" customFormat="false" ht="18.75" hidden="false" customHeight="true" outlineLevel="0" collapsed="false">
      <c r="A44" s="163" t="s">
        <v>331</v>
      </c>
      <c r="B44" s="163"/>
      <c r="C44" s="163"/>
      <c r="D44" s="163"/>
      <c r="E44" s="53" t="n">
        <v>2140</v>
      </c>
      <c r="F44" s="37" t="n">
        <f aca="false">SUM(F45,F46)</f>
        <v>0</v>
      </c>
      <c r="G44" s="37" t="n">
        <f aca="false">SUM(G45,G46)</f>
        <v>0</v>
      </c>
      <c r="H44" s="37" t="n">
        <f aca="false">SUM(H45,H46)</f>
        <v>0</v>
      </c>
      <c r="I44" s="148" t="n">
        <f aca="false">SUM(J44:M44)</f>
        <v>0</v>
      </c>
      <c r="J44" s="37" t="n">
        <v>0</v>
      </c>
      <c r="K44" s="37" t="n">
        <v>0</v>
      </c>
      <c r="L44" s="37" t="n">
        <v>0</v>
      </c>
      <c r="M44" s="37" t="n">
        <v>0</v>
      </c>
    </row>
    <row r="45" customFormat="false" ht="37.5" hidden="false" customHeight="true" outlineLevel="0" collapsed="false">
      <c r="A45" s="168" t="s">
        <v>332</v>
      </c>
      <c r="B45" s="168"/>
      <c r="C45" s="168"/>
      <c r="D45" s="168"/>
      <c r="E45" s="50" t="n">
        <v>2141</v>
      </c>
      <c r="F45" s="39"/>
      <c r="G45" s="39"/>
      <c r="H45" s="39"/>
      <c r="I45" s="133" t="n">
        <f aca="false">SUM(J45:M45)</f>
        <v>0</v>
      </c>
      <c r="J45" s="39"/>
      <c r="K45" s="39"/>
      <c r="L45" s="39"/>
      <c r="M45" s="39"/>
    </row>
    <row r="46" customFormat="false" ht="18.75" hidden="false" customHeight="true" outlineLevel="0" collapsed="false">
      <c r="A46" s="168" t="s">
        <v>333</v>
      </c>
      <c r="B46" s="168"/>
      <c r="C46" s="168"/>
      <c r="D46" s="168"/>
      <c r="E46" s="50" t="n">
        <v>2142</v>
      </c>
      <c r="F46" s="39"/>
      <c r="G46" s="39"/>
      <c r="H46" s="39"/>
      <c r="I46" s="133" t="n">
        <f aca="false">SUM(J46:M46)</f>
        <v>0</v>
      </c>
      <c r="J46" s="39"/>
      <c r="K46" s="39"/>
      <c r="L46" s="39"/>
      <c r="M46" s="39"/>
    </row>
    <row r="47" customFormat="false" ht="26.25" hidden="false" customHeight="true" outlineLevel="0" collapsed="false">
      <c r="A47" s="163" t="s">
        <v>60</v>
      </c>
      <c r="B47" s="163"/>
      <c r="C47" s="163"/>
      <c r="D47" s="163"/>
      <c r="E47" s="53" t="n">
        <v>2200</v>
      </c>
      <c r="F47" s="37" t="n">
        <f aca="false">SUM(F24,F33,F38,F44)</f>
        <v>-2878</v>
      </c>
      <c r="G47" s="37" t="n">
        <f aca="false">SUM(G24,G33,G38,G44)</f>
        <v>-3768</v>
      </c>
      <c r="H47" s="37" t="n">
        <f aca="false">SUM(H24,H33,H38,H44)</f>
        <v>-3768</v>
      </c>
      <c r="I47" s="148" t="n">
        <f aca="false">SUM(J47:M47)</f>
        <v>-6717.64</v>
      </c>
      <c r="J47" s="37" t="n">
        <f aca="false">SUM(J24,J33,J38,J44)</f>
        <v>-1759.06</v>
      </c>
      <c r="K47" s="37" t="n">
        <f aca="false">SUM(K24,K33,K38,K44)</f>
        <v>-1652.86</v>
      </c>
      <c r="L47" s="37" t="n">
        <f aca="false">SUM(L24,L33,L38,L44)</f>
        <v>-1652.86</v>
      </c>
      <c r="M47" s="37" t="n">
        <f aca="false">SUM(M24,M33,M38,M44)</f>
        <v>-1652.86</v>
      </c>
    </row>
    <row r="48" customFormat="false" ht="15" hidden="false" customHeight="true" outlineLevel="0" collapsed="false">
      <c r="A48" s="169"/>
      <c r="B48" s="169"/>
      <c r="C48" s="169"/>
      <c r="D48" s="169"/>
      <c r="E48" s="170"/>
      <c r="F48" s="171"/>
      <c r="G48" s="172"/>
      <c r="H48" s="172"/>
      <c r="I48" s="171"/>
      <c r="J48" s="172"/>
      <c r="K48" s="172"/>
      <c r="L48" s="172"/>
      <c r="M48" s="172"/>
    </row>
    <row r="49" customFormat="false" ht="11.25" hidden="false" customHeight="true" outlineLevel="0" collapsed="false">
      <c r="A49" s="169"/>
      <c r="B49" s="169"/>
      <c r="C49" s="169"/>
      <c r="D49" s="169"/>
      <c r="E49" s="170"/>
      <c r="F49" s="171"/>
      <c r="G49" s="172"/>
      <c r="H49" s="172"/>
      <c r="I49" s="171"/>
      <c r="J49" s="172"/>
      <c r="K49" s="172"/>
      <c r="L49" s="172"/>
      <c r="M49" s="172"/>
    </row>
    <row r="50" customFormat="false" ht="17.35" hidden="false" customHeight="true" outlineLevel="0" collapsed="false">
      <c r="A50" s="102" t="s">
        <v>334</v>
      </c>
      <c r="B50" s="173"/>
      <c r="C50" s="173"/>
      <c r="D50" s="173"/>
      <c r="E50" s="103"/>
      <c r="F50" s="174" t="s">
        <v>162</v>
      </c>
      <c r="G50" s="174"/>
      <c r="H50" s="174"/>
      <c r="I50" s="174"/>
      <c r="J50" s="105"/>
      <c r="K50" s="175" t="s">
        <v>163</v>
      </c>
      <c r="L50" s="175"/>
      <c r="M50" s="175"/>
    </row>
    <row r="51" customFormat="false" ht="22.5" hidden="false" customHeight="true" outlineLevel="0" collapsed="false">
      <c r="A51" s="102"/>
      <c r="B51" s="176"/>
      <c r="C51" s="176"/>
      <c r="D51" s="176"/>
      <c r="E51" s="107"/>
      <c r="F51" s="176" t="s">
        <v>335</v>
      </c>
      <c r="G51" s="176"/>
      <c r="H51" s="176"/>
      <c r="I51" s="176"/>
      <c r="J51" s="109"/>
      <c r="K51" s="103" t="s">
        <v>165</v>
      </c>
      <c r="L51" s="103"/>
      <c r="M51" s="103"/>
    </row>
  </sheetData>
  <mergeCells count="55">
    <mergeCell ref="A2:M2"/>
    <mergeCell ref="A4:D5"/>
    <mergeCell ref="E4:E5"/>
    <mergeCell ref="F4:F5"/>
    <mergeCell ref="G4:G5"/>
    <mergeCell ref="H4:H5"/>
    <mergeCell ref="I4:I5"/>
    <mergeCell ref="J4:M4"/>
    <mergeCell ref="A6:D6"/>
    <mergeCell ref="A7:M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M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50:A51"/>
    <mergeCell ref="F50:I50"/>
    <mergeCell ref="K50:M50"/>
    <mergeCell ref="F51:I51"/>
    <mergeCell ref="K51:M51"/>
  </mergeCells>
  <printOptions headings="false" gridLines="false" gridLinesSet="true" horizontalCentered="false" verticalCentered="false"/>
  <pageMargins left="1.10208333333333" right="0.39375" top="1.18125" bottom="0.315277777777778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&amp;RПродовження додатка 1
Таблиця 2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56" workbookViewId="0">
      <selection pane="topLeft" activeCell="A92" activeCellId="0" sqref="A92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99.42"/>
    <col collapsed="false" customWidth="true" hidden="false" outlineLevel="0" max="2" min="2" style="0" width="13.29"/>
    <col collapsed="false" customWidth="true" hidden="false" outlineLevel="0" max="10" min="3" style="0" width="15.42"/>
  </cols>
  <sheetData>
    <row r="1" customFormat="false" ht="42" hidden="false" customHeight="true" outlineLevel="0" collapsed="false">
      <c r="A1" s="177" t="s">
        <v>336</v>
      </c>
      <c r="B1" s="177"/>
      <c r="C1" s="177"/>
      <c r="D1" s="177"/>
      <c r="E1" s="177"/>
      <c r="F1" s="177"/>
      <c r="G1" s="177"/>
      <c r="H1" s="177"/>
      <c r="I1" s="177"/>
      <c r="J1" s="177"/>
    </row>
    <row r="2" customFormat="false" ht="17.35" hidden="false" customHeight="false" outlineLevel="0" collapsed="false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customFormat="false" ht="41.25" hidden="false" customHeight="true" outlineLevel="0" collapsed="false">
      <c r="A3" s="162" t="s">
        <v>36</v>
      </c>
      <c r="B3" s="33" t="s">
        <v>337</v>
      </c>
      <c r="C3" s="22" t="s">
        <v>38</v>
      </c>
      <c r="D3" s="22" t="s">
        <v>185</v>
      </c>
      <c r="E3" s="33" t="s">
        <v>186</v>
      </c>
      <c r="F3" s="22" t="s">
        <v>187</v>
      </c>
      <c r="G3" s="22" t="s">
        <v>188</v>
      </c>
      <c r="H3" s="22"/>
      <c r="I3" s="22"/>
      <c r="J3" s="22"/>
    </row>
    <row r="4" customFormat="false" ht="45.75" hidden="false" customHeight="true" outlineLevel="0" collapsed="false">
      <c r="A4" s="162"/>
      <c r="B4" s="33"/>
      <c r="C4" s="22"/>
      <c r="D4" s="22"/>
      <c r="E4" s="33"/>
      <c r="F4" s="22"/>
      <c r="G4" s="33" t="s">
        <v>190</v>
      </c>
      <c r="H4" s="33" t="s">
        <v>191</v>
      </c>
      <c r="I4" s="33" t="s">
        <v>192</v>
      </c>
      <c r="J4" s="33" t="s">
        <v>193</v>
      </c>
    </row>
    <row r="5" customFormat="false" ht="18.75" hidden="false" customHeight="true" outlineLevel="0" collapsed="false">
      <c r="A5" s="22" t="n">
        <v>1</v>
      </c>
      <c r="B5" s="33" t="n">
        <v>2</v>
      </c>
      <c r="C5" s="33" t="n">
        <v>3</v>
      </c>
      <c r="D5" s="33" t="n">
        <v>4</v>
      </c>
      <c r="E5" s="33" t="n">
        <v>5</v>
      </c>
      <c r="F5" s="33" t="n">
        <v>6</v>
      </c>
      <c r="G5" s="33" t="n">
        <v>7</v>
      </c>
      <c r="H5" s="33" t="n">
        <v>8</v>
      </c>
      <c r="I5" s="33" t="n">
        <v>9</v>
      </c>
      <c r="J5" s="33" t="n">
        <v>10</v>
      </c>
    </row>
    <row r="6" customFormat="false" ht="28.5" hidden="false" customHeight="true" outlineLevel="0" collapsed="false">
      <c r="A6" s="178" t="s">
        <v>338</v>
      </c>
      <c r="B6" s="163"/>
      <c r="C6" s="47"/>
      <c r="D6" s="47"/>
      <c r="E6" s="47"/>
      <c r="F6" s="47"/>
      <c r="G6" s="47"/>
      <c r="H6" s="47"/>
      <c r="I6" s="47"/>
      <c r="J6" s="47"/>
    </row>
    <row r="7" customFormat="false" ht="18.75" hidden="false" customHeight="true" outlineLevel="0" collapsed="false">
      <c r="A7" s="179" t="s">
        <v>339</v>
      </c>
      <c r="B7" s="77" t="n">
        <v>3000</v>
      </c>
      <c r="C7" s="37" t="n">
        <f aca="false">SUM(C8:C9,C11,C14:C15,C19)</f>
        <v>9775</v>
      </c>
      <c r="D7" s="37" t="n">
        <f aca="false">SUM(D8:D9,D11,D14:D15,D19)</f>
        <v>15247</v>
      </c>
      <c r="E7" s="37" t="n">
        <f aca="false">SUM(E8:E9,E11,E14:E15,E19)</f>
        <v>15170</v>
      </c>
      <c r="F7" s="148" t="n">
        <f aca="false">SUM(G7:J7)</f>
        <v>22776</v>
      </c>
      <c r="G7" s="37" t="n">
        <f aca="false">SUM(G8:G9,G11,G14:G15,G19)</f>
        <v>6422</v>
      </c>
      <c r="H7" s="37" t="n">
        <f aca="false">SUM(H8:H9,H11,H14:H15,H19)</f>
        <v>5648</v>
      </c>
      <c r="I7" s="37" t="n">
        <f aca="false">SUM(I8:I9,I11,I14:I15,I19)</f>
        <v>5356</v>
      </c>
      <c r="J7" s="37" t="n">
        <f aca="false">SUM(J8:J9,J11,J14:J15,J19)</f>
        <v>5350</v>
      </c>
    </row>
    <row r="8" customFormat="false" ht="18.75" hidden="false" customHeight="true" outlineLevel="0" collapsed="false">
      <c r="A8" s="89" t="s">
        <v>340</v>
      </c>
      <c r="B8" s="32" t="n">
        <v>3010</v>
      </c>
      <c r="C8" s="39"/>
      <c r="D8" s="39"/>
      <c r="E8" s="39"/>
      <c r="F8" s="133" t="n">
        <f aca="false">SUM(G8:J8)</f>
        <v>0</v>
      </c>
      <c r="G8" s="39"/>
      <c r="H8" s="39"/>
      <c r="I8" s="39"/>
      <c r="J8" s="39"/>
    </row>
    <row r="9" customFormat="false" ht="18.75" hidden="false" customHeight="true" outlineLevel="0" collapsed="false">
      <c r="A9" s="89" t="s">
        <v>341</v>
      </c>
      <c r="B9" s="32" t="n">
        <v>3020</v>
      </c>
      <c r="C9" s="39"/>
      <c r="D9" s="39"/>
      <c r="E9" s="39"/>
      <c r="F9" s="133" t="n">
        <f aca="false">SUM(G9:J9)</f>
        <v>0</v>
      </c>
      <c r="G9" s="39"/>
      <c r="H9" s="39"/>
      <c r="I9" s="39"/>
      <c r="J9" s="39"/>
    </row>
    <row r="10" customFormat="false" ht="18.75" hidden="false" customHeight="true" outlineLevel="0" collapsed="false">
      <c r="A10" s="89" t="s">
        <v>342</v>
      </c>
      <c r="B10" s="32" t="n">
        <v>3030</v>
      </c>
      <c r="C10" s="39"/>
      <c r="D10" s="39"/>
      <c r="E10" s="39"/>
      <c r="F10" s="133" t="n">
        <f aca="false">SUM(G10:J10)</f>
        <v>0</v>
      </c>
      <c r="G10" s="39"/>
      <c r="H10" s="39"/>
      <c r="I10" s="39"/>
      <c r="J10" s="39"/>
    </row>
    <row r="11" customFormat="false" ht="18.75" hidden="false" customHeight="true" outlineLevel="0" collapsed="false">
      <c r="A11" s="89" t="s">
        <v>343</v>
      </c>
      <c r="B11" s="32" t="n">
        <v>3040</v>
      </c>
      <c r="C11" s="39" t="n">
        <v>9583</v>
      </c>
      <c r="D11" s="39" t="n">
        <v>14878</v>
      </c>
      <c r="E11" s="39" t="n">
        <v>14801</v>
      </c>
      <c r="F11" s="133" t="n">
        <f aca="false">SUM(G11:J11)</f>
        <v>22566</v>
      </c>
      <c r="G11" s="39" t="n">
        <f aca="false">'I. Інф. до фін.плану'!G83+'I. Інф. до фін.плану'!G103+141</f>
        <v>6362</v>
      </c>
      <c r="H11" s="39" t="n">
        <f aca="false">'I. Інф. до фін.плану'!H83+'I. Інф. до фін.плану'!H103+92</f>
        <v>5588</v>
      </c>
      <c r="I11" s="39" t="n">
        <f aca="false">'I. Інф. до фін.плану'!I83+'I. Інф. до фін.плану'!I103+74</f>
        <v>5326</v>
      </c>
      <c r="J11" s="39" t="n">
        <f aca="false">'I. Інф. до фін.плану'!J83+'I. Інф. до фін.плану'!J103+92</f>
        <v>5290</v>
      </c>
      <c r="K11" s="180"/>
    </row>
    <row r="12" customFormat="false" ht="18.75" hidden="false" customHeight="true" outlineLevel="0" collapsed="false">
      <c r="A12" s="89" t="s">
        <v>344</v>
      </c>
      <c r="B12" s="32" t="n">
        <v>3041</v>
      </c>
      <c r="C12" s="39"/>
      <c r="D12" s="39"/>
      <c r="E12" s="39"/>
      <c r="F12" s="133" t="n">
        <f aca="false">SUM(G12:J12)</f>
        <v>0</v>
      </c>
      <c r="G12" s="39"/>
      <c r="H12" s="39"/>
      <c r="I12" s="39"/>
      <c r="J12" s="39"/>
    </row>
    <row r="13" customFormat="false" ht="18.75" hidden="false" customHeight="true" outlineLevel="0" collapsed="false">
      <c r="A13" s="89" t="s">
        <v>345</v>
      </c>
      <c r="B13" s="32" t="n">
        <v>3042</v>
      </c>
      <c r="C13" s="39"/>
      <c r="D13" s="39"/>
      <c r="E13" s="39"/>
      <c r="F13" s="133" t="n">
        <f aca="false">SUM(G13:J13)</f>
        <v>0</v>
      </c>
      <c r="G13" s="39"/>
      <c r="H13" s="39"/>
      <c r="I13" s="39"/>
      <c r="J13" s="39"/>
    </row>
    <row r="14" customFormat="false" ht="18.75" hidden="false" customHeight="true" outlineLevel="0" collapsed="false">
      <c r="A14" s="89" t="s">
        <v>346</v>
      </c>
      <c r="B14" s="32" t="n">
        <v>3050</v>
      </c>
      <c r="C14" s="39"/>
      <c r="D14" s="39"/>
      <c r="E14" s="39"/>
      <c r="F14" s="133" t="n">
        <f aca="false">SUM(G14:J14)</f>
        <v>0</v>
      </c>
      <c r="G14" s="39"/>
      <c r="H14" s="39"/>
      <c r="I14" s="39"/>
      <c r="J14" s="39"/>
    </row>
    <row r="15" customFormat="false" ht="18.75" hidden="false" customHeight="true" outlineLevel="0" collapsed="false">
      <c r="A15" s="89" t="s">
        <v>347</v>
      </c>
      <c r="B15" s="32" t="n">
        <v>3060</v>
      </c>
      <c r="C15" s="133" t="n">
        <f aca="false">SUM(C16:C18)</f>
        <v>0</v>
      </c>
      <c r="D15" s="133" t="n">
        <f aca="false">SUM(D16:D18)</f>
        <v>0</v>
      </c>
      <c r="E15" s="133" t="n">
        <f aca="false">SUM(E16:E18)</f>
        <v>0</v>
      </c>
      <c r="F15" s="133" t="n">
        <f aca="false">SUM(G15:J15)</f>
        <v>0</v>
      </c>
      <c r="G15" s="133" t="n">
        <f aca="false">SUM(G16:G18)</f>
        <v>0</v>
      </c>
      <c r="H15" s="133" t="n">
        <f aca="false">SUM(H16:H18)</f>
        <v>0</v>
      </c>
      <c r="I15" s="133" t="n">
        <f aca="false">SUM(I16:I18)</f>
        <v>0</v>
      </c>
      <c r="J15" s="133" t="n">
        <f aca="false">SUM(J16:J18)</f>
        <v>0</v>
      </c>
    </row>
    <row r="16" customFormat="false" ht="18.75" hidden="false" customHeight="true" outlineLevel="0" collapsed="false">
      <c r="A16" s="89" t="s">
        <v>348</v>
      </c>
      <c r="B16" s="32" t="n">
        <v>3061</v>
      </c>
      <c r="C16" s="39"/>
      <c r="D16" s="39"/>
      <c r="E16" s="39"/>
      <c r="F16" s="133" t="n">
        <f aca="false">SUM(G16:J16)</f>
        <v>0</v>
      </c>
      <c r="G16" s="39"/>
      <c r="H16" s="39"/>
      <c r="I16" s="39"/>
      <c r="J16" s="39"/>
    </row>
    <row r="17" customFormat="false" ht="18.75" hidden="false" customHeight="true" outlineLevel="0" collapsed="false">
      <c r="A17" s="89" t="s">
        <v>349</v>
      </c>
      <c r="B17" s="32" t="n">
        <v>3062</v>
      </c>
      <c r="C17" s="39"/>
      <c r="D17" s="39"/>
      <c r="E17" s="39"/>
      <c r="F17" s="133" t="n">
        <f aca="false">SUM(G17:J17)</f>
        <v>0</v>
      </c>
      <c r="G17" s="39"/>
      <c r="H17" s="39"/>
      <c r="I17" s="39"/>
      <c r="J17" s="39"/>
    </row>
    <row r="18" customFormat="false" ht="18.75" hidden="false" customHeight="true" outlineLevel="0" collapsed="false">
      <c r="A18" s="89" t="s">
        <v>350</v>
      </c>
      <c r="B18" s="32" t="n">
        <v>3063</v>
      </c>
      <c r="C18" s="39"/>
      <c r="D18" s="39"/>
      <c r="E18" s="39"/>
      <c r="F18" s="133" t="n">
        <f aca="false">SUM(G18:J18)</f>
        <v>0</v>
      </c>
      <c r="G18" s="39"/>
      <c r="H18" s="39"/>
      <c r="I18" s="39"/>
      <c r="J18" s="39"/>
    </row>
    <row r="19" customFormat="false" ht="18.75" hidden="false" customHeight="true" outlineLevel="0" collapsed="false">
      <c r="A19" s="89" t="s">
        <v>351</v>
      </c>
      <c r="B19" s="32" t="n">
        <v>3070</v>
      </c>
      <c r="C19" s="39" t="n">
        <f aca="false">SUM(C20:C21)</f>
        <v>192</v>
      </c>
      <c r="D19" s="39" t="n">
        <f aca="false">SUM(D20:D21)</f>
        <v>369</v>
      </c>
      <c r="E19" s="39" t="n">
        <f aca="false">SUM(E20:E21)</f>
        <v>369</v>
      </c>
      <c r="F19" s="133" t="n">
        <f aca="false">SUM(F20:F21)</f>
        <v>210</v>
      </c>
      <c r="G19" s="39" t="n">
        <f aca="false">SUM(G20:G21)</f>
        <v>60</v>
      </c>
      <c r="H19" s="39" t="n">
        <f aca="false">SUM(H20:H21)</f>
        <v>60</v>
      </c>
      <c r="I19" s="39" t="n">
        <f aca="false">SUM(I20:I21)</f>
        <v>30</v>
      </c>
      <c r="J19" s="39" t="n">
        <f aca="false">SUM(J20:J21)</f>
        <v>60</v>
      </c>
    </row>
    <row r="20" customFormat="false" ht="18.75" hidden="false" customHeight="true" outlineLevel="0" collapsed="false">
      <c r="A20" s="181" t="s">
        <v>352</v>
      </c>
      <c r="B20" s="32"/>
      <c r="C20" s="39" t="n">
        <v>37</v>
      </c>
      <c r="D20" s="39" t="n">
        <v>159</v>
      </c>
      <c r="E20" s="39" t="n">
        <v>159</v>
      </c>
      <c r="F20" s="133"/>
      <c r="G20" s="39"/>
      <c r="H20" s="39"/>
      <c r="I20" s="39"/>
      <c r="J20" s="39"/>
    </row>
    <row r="21" customFormat="false" ht="18.75" hidden="false" customHeight="true" outlineLevel="0" collapsed="false">
      <c r="A21" s="182" t="s">
        <v>256</v>
      </c>
      <c r="B21" s="32"/>
      <c r="C21" s="39" t="n">
        <v>155</v>
      </c>
      <c r="D21" s="39" t="n">
        <v>210</v>
      </c>
      <c r="E21" s="39" t="n">
        <v>210</v>
      </c>
      <c r="F21" s="133" t="n">
        <f aca="false">SUM(G21:J21)</f>
        <v>210</v>
      </c>
      <c r="G21" s="39" t="n">
        <f aca="false">'I. Інф. до фін.плану'!G84</f>
        <v>60</v>
      </c>
      <c r="H21" s="39" t="n">
        <f aca="false">'I. Інф. до фін.плану'!H84</f>
        <v>60</v>
      </c>
      <c r="I21" s="39" t="n">
        <f aca="false">'I. Інф. до фін.плану'!I84</f>
        <v>30</v>
      </c>
      <c r="J21" s="39" t="n">
        <f aca="false">'I. Інф. до фін.плану'!J84</f>
        <v>60</v>
      </c>
    </row>
    <row r="22" customFormat="false" ht="18.75" hidden="false" customHeight="true" outlineLevel="0" collapsed="false">
      <c r="A22" s="123" t="s">
        <v>353</v>
      </c>
      <c r="B22" s="41" t="n">
        <v>3100</v>
      </c>
      <c r="C22" s="37" t="n">
        <f aca="false">SUM(C23:C26,C30,C40,C41)</f>
        <v>-9461</v>
      </c>
      <c r="D22" s="37" t="n">
        <f aca="false">SUM(D23:D26,D30,D40,D41)</f>
        <v>-12624</v>
      </c>
      <c r="E22" s="37" t="n">
        <f aca="false">SUM(E23:E26,E30,E40,E41)</f>
        <v>-12552</v>
      </c>
      <c r="F22" s="148" t="n">
        <f aca="false">SUM(G22:J22)</f>
        <v>-21911</v>
      </c>
      <c r="G22" s="37" t="n">
        <f aca="false">SUM(G23:G26,G30,G40,G41)</f>
        <v>-5934</v>
      </c>
      <c r="H22" s="37" t="n">
        <f aca="false">SUM(H23:H26,H30,H40,H41)</f>
        <v>-5471</v>
      </c>
      <c r="I22" s="37" t="n">
        <f aca="false">SUM(I23:I26,I30,I40,I41)</f>
        <v>-5233</v>
      </c>
      <c r="J22" s="37" t="n">
        <f aca="false">SUM(J23:J26,J30,J40,J41)</f>
        <v>-5273</v>
      </c>
    </row>
    <row r="23" customFormat="false" ht="18.75" hidden="false" customHeight="true" outlineLevel="0" collapsed="false">
      <c r="A23" s="89" t="s">
        <v>354</v>
      </c>
      <c r="B23" s="138" t="n">
        <v>3110</v>
      </c>
      <c r="C23" s="39" t="n">
        <v>-984</v>
      </c>
      <c r="D23" s="39" t="n">
        <v>-2362</v>
      </c>
      <c r="E23" s="39" t="n">
        <v>-2316</v>
      </c>
      <c r="F23" s="133" t="n">
        <f aca="false">SUM(G23:J23)</f>
        <v>-3586</v>
      </c>
      <c r="G23" s="39" t="n">
        <f aca="false">'I. Інф. до фін.плану'!G35-'I. Інф. до фін.плану'!G43-'I. Інф. до фін.плану'!G44-'I. Інф. до фін.плану'!G45-38</f>
        <v>-1155</v>
      </c>
      <c r="H23" s="39" t="n">
        <f aca="false">'I. Інф. до фін.плану'!H35-'I. Інф. до фін.плану'!H43-'I. Інф. до фін.плану'!H44-'I. Інф. до фін.плану'!H45-59</f>
        <v>-942</v>
      </c>
      <c r="I23" s="39" t="n">
        <f aca="false">'I. Інф. до фін.плану'!I35-'I. Інф. до фін.плану'!I43-'I. Інф. до фін.плану'!I44-'I. Інф. до фін.плану'!I45-36</f>
        <v>-745</v>
      </c>
      <c r="J23" s="39" t="n">
        <f aca="false">'I. Інф. до фін.плану'!J35-'I. Інф. до фін.плану'!J43-'I. Інф. до фін.плану'!J44-'I. Інф. до фін.плану'!J45-59</f>
        <v>-744</v>
      </c>
    </row>
    <row r="24" customFormat="false" ht="18.75" hidden="false" customHeight="true" outlineLevel="0" collapsed="false">
      <c r="A24" s="89" t="s">
        <v>355</v>
      </c>
      <c r="B24" s="138" t="n">
        <v>3120</v>
      </c>
      <c r="C24" s="39" t="n">
        <v>-5411</v>
      </c>
      <c r="D24" s="39" t="n">
        <v>-6242</v>
      </c>
      <c r="E24" s="39" t="n">
        <v>-6242</v>
      </c>
      <c r="F24" s="133" t="n">
        <f aca="false">SUM(G24:J24)</f>
        <v>-11401.36</v>
      </c>
      <c r="G24" s="39" t="n">
        <f aca="false">('I. Інф. до фін.плану'!G43+'I. Інф. до фін.плану'!G92+'I. Інф. до фін.плану'!G93)-G30-G42</f>
        <v>-2988.94</v>
      </c>
      <c r="H24" s="39" t="n">
        <f aca="false">('I. Інф. до фін.плану'!H43+'I. Інф. до фін.плану'!H92+'I. Інф. до фін.плану'!H93)-H30-H42</f>
        <v>-2804.14</v>
      </c>
      <c r="I24" s="39" t="n">
        <f aca="false">('I. Інф. до фін.плану'!I43+'I. Інф. до фін.плану'!I92+'I. Інф. до фін.плану'!I93)-I30-I42</f>
        <v>-2804.14</v>
      </c>
      <c r="J24" s="39" t="n">
        <f aca="false">('I. Інф. до фін.плану'!J43+'I. Інф. до фін.плану'!J92+'I. Інф. до фін.плану'!J93)-J30-J42</f>
        <v>-2804.14</v>
      </c>
    </row>
    <row r="25" customFormat="false" ht="18.75" hidden="false" customHeight="true" outlineLevel="0" collapsed="false">
      <c r="A25" s="89" t="s">
        <v>198</v>
      </c>
      <c r="B25" s="138" t="n">
        <v>3130</v>
      </c>
      <c r="C25" s="39" t="n">
        <v>-1502</v>
      </c>
      <c r="D25" s="39" t="n">
        <v>-1857</v>
      </c>
      <c r="E25" s="39" t="n">
        <v>-1857</v>
      </c>
      <c r="F25" s="133" t="n">
        <f aca="false">SUM(G25:J25)</f>
        <v>-3275</v>
      </c>
      <c r="G25" s="39" t="n">
        <f aca="false">'ІІ. Розп. ч.п. та розр. з бюд.'!J42</f>
        <v>-857</v>
      </c>
      <c r="H25" s="39" t="n">
        <f aca="false">'ІІ. Розп. ч.п. та розр. з бюд.'!K42</f>
        <v>-806</v>
      </c>
      <c r="I25" s="39" t="n">
        <f aca="false">'ІІ. Розп. ч.п. та розр. з бюд.'!L42</f>
        <v>-806</v>
      </c>
      <c r="J25" s="39" t="n">
        <f aca="false">'ІІ. Розп. ч.п. та розр. з бюд.'!M42</f>
        <v>-806</v>
      </c>
    </row>
    <row r="26" customFormat="false" ht="18.75" hidden="false" customHeight="true" outlineLevel="0" collapsed="false">
      <c r="A26" s="89" t="s">
        <v>356</v>
      </c>
      <c r="B26" s="138" t="n">
        <v>3140</v>
      </c>
      <c r="C26" s="133" t="n">
        <f aca="false">SUM(C27:C29)</f>
        <v>-80</v>
      </c>
      <c r="D26" s="133" t="n">
        <f aca="false">SUM(D27:D29)</f>
        <v>-100</v>
      </c>
      <c r="E26" s="133" t="n">
        <f aca="false">SUM(E27:E29)</f>
        <v>-80</v>
      </c>
      <c r="F26" s="133" t="n">
        <f aca="false">SUM(G26:J26)</f>
        <v>-80</v>
      </c>
      <c r="G26" s="133" t="n">
        <f aca="false">SUM(G27:G29)</f>
        <v>0</v>
      </c>
      <c r="H26" s="133" t="n">
        <f aca="false">SUM(H27:H29)</f>
        <v>-40</v>
      </c>
      <c r="I26" s="133" t="n">
        <f aca="false">SUM(I27:I29)</f>
        <v>0</v>
      </c>
      <c r="J26" s="133" t="n">
        <f aca="false">SUM(J27:J29)</f>
        <v>-40</v>
      </c>
    </row>
    <row r="27" customFormat="false" ht="18.75" hidden="false" customHeight="true" outlineLevel="0" collapsed="false">
      <c r="A27" s="89" t="s">
        <v>348</v>
      </c>
      <c r="B27" s="138" t="n">
        <v>3141</v>
      </c>
      <c r="C27" s="39" t="s">
        <v>195</v>
      </c>
      <c r="D27" s="39" t="s">
        <v>195</v>
      </c>
      <c r="E27" s="39" t="s">
        <v>195</v>
      </c>
      <c r="F27" s="133" t="n">
        <f aca="false">SUM(G27:J27)</f>
        <v>0</v>
      </c>
      <c r="G27" s="39" t="s">
        <v>195</v>
      </c>
      <c r="H27" s="39" t="s">
        <v>195</v>
      </c>
      <c r="I27" s="39" t="s">
        <v>195</v>
      </c>
      <c r="J27" s="39" t="s">
        <v>195</v>
      </c>
    </row>
    <row r="28" customFormat="false" ht="18.75" hidden="false" customHeight="true" outlineLevel="0" collapsed="false">
      <c r="A28" s="89" t="s">
        <v>349</v>
      </c>
      <c r="B28" s="138" t="n">
        <v>3142</v>
      </c>
      <c r="C28" s="39" t="n">
        <v>-80</v>
      </c>
      <c r="D28" s="39" t="n">
        <v>-100</v>
      </c>
      <c r="E28" s="39" t="n">
        <v>-80</v>
      </c>
      <c r="F28" s="133" t="n">
        <f aca="false">SUM(G28:J28)</f>
        <v>-80</v>
      </c>
      <c r="G28" s="39" t="s">
        <v>195</v>
      </c>
      <c r="H28" s="39" t="n">
        <v>-40</v>
      </c>
      <c r="I28" s="39" t="s">
        <v>195</v>
      </c>
      <c r="J28" s="39" t="n">
        <v>-40</v>
      </c>
    </row>
    <row r="29" customFormat="false" ht="18.75" hidden="false" customHeight="true" outlineLevel="0" collapsed="false">
      <c r="A29" s="89" t="s">
        <v>350</v>
      </c>
      <c r="B29" s="138" t="n">
        <v>3143</v>
      </c>
      <c r="C29" s="39" t="s">
        <v>195</v>
      </c>
      <c r="D29" s="39" t="s">
        <v>195</v>
      </c>
      <c r="E29" s="39" t="s">
        <v>195</v>
      </c>
      <c r="F29" s="133" t="n">
        <f aca="false">SUM(G29:J29)</f>
        <v>0</v>
      </c>
      <c r="G29" s="39" t="s">
        <v>195</v>
      </c>
      <c r="H29" s="39" t="s">
        <v>195</v>
      </c>
      <c r="I29" s="39" t="s">
        <v>195</v>
      </c>
      <c r="J29" s="39" t="s">
        <v>195</v>
      </c>
    </row>
    <row r="30" customFormat="false" ht="18.75" hidden="false" customHeight="true" outlineLevel="0" collapsed="false">
      <c r="A30" s="89" t="s">
        <v>357</v>
      </c>
      <c r="B30" s="138" t="n">
        <v>3150</v>
      </c>
      <c r="C30" s="133" t="n">
        <f aca="false">SUM(C31:C36,C39)</f>
        <v>-1373</v>
      </c>
      <c r="D30" s="133" t="n">
        <f aca="false">SUM(D31:D36,D39)</f>
        <v>-1911</v>
      </c>
      <c r="E30" s="133" t="n">
        <f aca="false">SUM(E31:E36,E39)</f>
        <v>-1905</v>
      </c>
      <c r="F30" s="133" t="n">
        <f aca="false">SUM(G30:J30)</f>
        <v>-3442.64</v>
      </c>
      <c r="G30" s="133" t="n">
        <f aca="false">SUM(G31:G36,G39)</f>
        <v>-902.06</v>
      </c>
      <c r="H30" s="133" t="n">
        <f aca="false">SUM(H31:H36,H39)</f>
        <v>-846.86</v>
      </c>
      <c r="I30" s="133" t="n">
        <f aca="false">SUM(I31:I36,I39)</f>
        <v>-846.86</v>
      </c>
      <c r="J30" s="133" t="n">
        <f aca="false">SUM(J31:J36,J39)</f>
        <v>-846.86</v>
      </c>
    </row>
    <row r="31" customFormat="false" ht="18.75" hidden="false" customHeight="true" outlineLevel="0" collapsed="false">
      <c r="A31" s="89" t="s">
        <v>55</v>
      </c>
      <c r="B31" s="138" t="n">
        <v>3151</v>
      </c>
      <c r="C31" s="39" t="s">
        <v>195</v>
      </c>
      <c r="D31" s="39" t="s">
        <v>195</v>
      </c>
      <c r="E31" s="39" t="s">
        <v>195</v>
      </c>
      <c r="F31" s="133" t="n">
        <f aca="false">SUM(G31:J31)</f>
        <v>0</v>
      </c>
      <c r="G31" s="39" t="s">
        <v>195</v>
      </c>
      <c r="H31" s="39" t="s">
        <v>195</v>
      </c>
      <c r="I31" s="39" t="s">
        <v>195</v>
      </c>
      <c r="J31" s="39" t="s">
        <v>195</v>
      </c>
    </row>
    <row r="32" customFormat="false" ht="18.75" hidden="false" customHeight="true" outlineLevel="0" collapsed="false">
      <c r="A32" s="89" t="s">
        <v>358</v>
      </c>
      <c r="B32" s="138" t="n">
        <v>3152</v>
      </c>
      <c r="C32" s="39" t="s">
        <v>195</v>
      </c>
      <c r="D32" s="39" t="s">
        <v>195</v>
      </c>
      <c r="E32" s="39" t="s">
        <v>195</v>
      </c>
      <c r="F32" s="133" t="n">
        <f aca="false">SUM(G32:J32)</f>
        <v>0</v>
      </c>
      <c r="G32" s="39" t="s">
        <v>195</v>
      </c>
      <c r="H32" s="39" t="s">
        <v>195</v>
      </c>
      <c r="I32" s="39" t="s">
        <v>195</v>
      </c>
      <c r="J32" s="39" t="s">
        <v>195</v>
      </c>
    </row>
    <row r="33" customFormat="false" ht="18.75" hidden="false" customHeight="true" outlineLevel="0" collapsed="false">
      <c r="A33" s="89" t="s">
        <v>318</v>
      </c>
      <c r="B33" s="138" t="n">
        <v>3153</v>
      </c>
      <c r="C33" s="39" t="s">
        <v>195</v>
      </c>
      <c r="D33" s="39" t="s">
        <v>195</v>
      </c>
      <c r="E33" s="39" t="s">
        <v>195</v>
      </c>
      <c r="F33" s="133" t="n">
        <f aca="false">SUM(G33:J33)</f>
        <v>0</v>
      </c>
      <c r="G33" s="39" t="s">
        <v>195</v>
      </c>
      <c r="H33" s="39" t="s">
        <v>195</v>
      </c>
      <c r="I33" s="39" t="s">
        <v>195</v>
      </c>
      <c r="J33" s="39" t="s">
        <v>195</v>
      </c>
    </row>
    <row r="34" customFormat="false" ht="18.75" hidden="false" customHeight="true" outlineLevel="0" collapsed="false">
      <c r="A34" s="89" t="s">
        <v>359</v>
      </c>
      <c r="B34" s="138" t="n">
        <v>3154</v>
      </c>
      <c r="C34" s="39" t="s">
        <v>195</v>
      </c>
      <c r="D34" s="39" t="s">
        <v>195</v>
      </c>
      <c r="E34" s="39" t="s">
        <v>195</v>
      </c>
      <c r="F34" s="133" t="n">
        <f aca="false">SUM(G34:J34)</f>
        <v>0</v>
      </c>
      <c r="G34" s="39" t="s">
        <v>195</v>
      </c>
      <c r="H34" s="39" t="s">
        <v>195</v>
      </c>
      <c r="I34" s="39" t="s">
        <v>195</v>
      </c>
      <c r="J34" s="39" t="s">
        <v>195</v>
      </c>
    </row>
    <row r="35" customFormat="false" ht="18.75" hidden="false" customHeight="true" outlineLevel="0" collapsed="false">
      <c r="A35" s="89" t="s">
        <v>321</v>
      </c>
      <c r="B35" s="138" t="n">
        <v>3155</v>
      </c>
      <c r="C35" s="39" t="n">
        <v>-1241</v>
      </c>
      <c r="D35" s="39" t="n">
        <v>-1495</v>
      </c>
      <c r="E35" s="39" t="n">
        <v>-1495</v>
      </c>
      <c r="F35" s="133" t="n">
        <f aca="false">SUM(G35:J35)-1</f>
        <v>-2695.24</v>
      </c>
      <c r="G35" s="39" t="n">
        <f aca="false">'ІІ. Розп. ч.п. та розр. з бюд.'!J34</f>
        <v>-705.96</v>
      </c>
      <c r="H35" s="39" t="n">
        <f aca="false">'ІІ. Розп. ч.п. та розр. з бюд.'!K34</f>
        <v>-662.76</v>
      </c>
      <c r="I35" s="39" t="n">
        <f aca="false">'ІІ. Розп. ч.п. та розр. з бюд.'!L34</f>
        <v>-662.76</v>
      </c>
      <c r="J35" s="39" t="n">
        <f aca="false">'ІІ. Розп. ч.п. та розр. з бюд.'!M34</f>
        <v>-662.76</v>
      </c>
    </row>
    <row r="36" customFormat="false" ht="21.75" hidden="false" customHeight="true" outlineLevel="0" collapsed="false">
      <c r="A36" s="183" t="s">
        <v>360</v>
      </c>
      <c r="B36" s="138" t="n">
        <v>3156</v>
      </c>
      <c r="C36" s="133" t="n">
        <v>-132</v>
      </c>
      <c r="D36" s="133" t="n">
        <v>-416</v>
      </c>
      <c r="E36" s="133" t="n">
        <v>-410</v>
      </c>
      <c r="F36" s="133" t="n">
        <f aca="false">SUM(G36:J36)</f>
        <v>-748.4</v>
      </c>
      <c r="G36" s="133" t="n">
        <f aca="false">'ІІ. Розп. ч.п. та розр. з бюд.'!J32</f>
        <v>-196.1</v>
      </c>
      <c r="H36" s="133" t="n">
        <f aca="false">'ІІ. Розп. ч.п. та розр. з бюд.'!K32</f>
        <v>-184.1</v>
      </c>
      <c r="I36" s="133" t="n">
        <f aca="false">'ІІ. Розп. ч.п. та розр. з бюд.'!L32</f>
        <v>-184.1</v>
      </c>
      <c r="J36" s="133" t="n">
        <f aca="false">'ІІ. Розп. ч.п. та розр. з бюд.'!M32</f>
        <v>-184.1</v>
      </c>
    </row>
    <row r="37" customFormat="false" ht="36.75" hidden="false" customHeight="true" outlineLevel="0" collapsed="false">
      <c r="A37" s="89" t="s">
        <v>58</v>
      </c>
      <c r="B37" s="138" t="s">
        <v>361</v>
      </c>
      <c r="C37" s="39" t="s">
        <v>195</v>
      </c>
      <c r="D37" s="39" t="s">
        <v>195</v>
      </c>
      <c r="E37" s="39" t="s">
        <v>195</v>
      </c>
      <c r="F37" s="133"/>
      <c r="G37" s="39" t="s">
        <v>195</v>
      </c>
      <c r="H37" s="39" t="s">
        <v>195</v>
      </c>
      <c r="I37" s="39" t="s">
        <v>195</v>
      </c>
      <c r="J37" s="39" t="s">
        <v>195</v>
      </c>
    </row>
    <row r="38" customFormat="false" ht="54" hidden="false" customHeight="true" outlineLevel="0" collapsed="false">
      <c r="A38" s="89" t="s">
        <v>59</v>
      </c>
      <c r="B38" s="138" t="s">
        <v>362</v>
      </c>
      <c r="C38" s="39" t="s">
        <v>195</v>
      </c>
      <c r="D38" s="39" t="s">
        <v>195</v>
      </c>
      <c r="E38" s="39" t="s">
        <v>195</v>
      </c>
      <c r="F38" s="133" t="n">
        <f aca="false">SUM(G38:J38)</f>
        <v>0</v>
      </c>
      <c r="G38" s="39" t="s">
        <v>195</v>
      </c>
      <c r="H38" s="39" t="s">
        <v>195</v>
      </c>
      <c r="I38" s="39" t="s">
        <v>195</v>
      </c>
      <c r="J38" s="39" t="s">
        <v>195</v>
      </c>
    </row>
    <row r="39" customFormat="false" ht="18.75" hidden="false" customHeight="true" outlineLevel="0" collapsed="false">
      <c r="A39" s="89" t="s">
        <v>363</v>
      </c>
      <c r="B39" s="138" t="n">
        <v>3157</v>
      </c>
      <c r="C39" s="39" t="s">
        <v>195</v>
      </c>
      <c r="D39" s="39" t="s">
        <v>195</v>
      </c>
      <c r="E39" s="39" t="s">
        <v>195</v>
      </c>
      <c r="F39" s="133" t="n">
        <f aca="false">SUM(G39:J39)</f>
        <v>0</v>
      </c>
      <c r="G39" s="39" t="s">
        <v>195</v>
      </c>
      <c r="H39" s="39" t="s">
        <v>195</v>
      </c>
      <c r="I39" s="39" t="s">
        <v>195</v>
      </c>
      <c r="J39" s="39" t="s">
        <v>195</v>
      </c>
    </row>
    <row r="40" customFormat="false" ht="18.75" hidden="false" customHeight="true" outlineLevel="0" collapsed="false">
      <c r="A40" s="89" t="s">
        <v>364</v>
      </c>
      <c r="B40" s="138" t="n">
        <v>3160</v>
      </c>
      <c r="C40" s="39" t="s">
        <v>195</v>
      </c>
      <c r="D40" s="39" t="s">
        <v>195</v>
      </c>
      <c r="E40" s="39" t="s">
        <v>195</v>
      </c>
      <c r="F40" s="133" t="n">
        <f aca="false">SUM(G40:J40)</f>
        <v>0</v>
      </c>
      <c r="G40" s="39" t="s">
        <v>195</v>
      </c>
      <c r="H40" s="39" t="s">
        <v>195</v>
      </c>
      <c r="I40" s="39" t="s">
        <v>195</v>
      </c>
      <c r="J40" s="39" t="s">
        <v>195</v>
      </c>
    </row>
    <row r="41" customFormat="false" ht="18.75" hidden="false" customHeight="true" outlineLevel="0" collapsed="false">
      <c r="A41" s="89" t="s">
        <v>365</v>
      </c>
      <c r="B41" s="184" t="n">
        <v>3170</v>
      </c>
      <c r="C41" s="39" t="n">
        <f aca="false">SUM(C42:C43)</f>
        <v>-111</v>
      </c>
      <c r="D41" s="39" t="n">
        <f aca="false">SUM(D42:D43)</f>
        <v>-152</v>
      </c>
      <c r="E41" s="39" t="n">
        <f aca="false">SUM(E42:E43)</f>
        <v>-152</v>
      </c>
      <c r="F41" s="133" t="n">
        <f aca="false">SUM(F42:F43)</f>
        <v>-126</v>
      </c>
      <c r="G41" s="39" t="n">
        <f aca="false">SUM(G42:G43)</f>
        <v>-31</v>
      </c>
      <c r="H41" s="39" t="n">
        <f aca="false">SUM(H42:H43)</f>
        <v>-32</v>
      </c>
      <c r="I41" s="39" t="n">
        <f aca="false">SUM(I42:I43)</f>
        <v>-31</v>
      </c>
      <c r="J41" s="39" t="n">
        <f aca="false">SUM(J42:J43)</f>
        <v>-32</v>
      </c>
    </row>
    <row r="42" customFormat="false" ht="18.75" hidden="false" customHeight="true" outlineLevel="0" collapsed="false">
      <c r="A42" s="146" t="s">
        <v>366</v>
      </c>
      <c r="B42" s="185"/>
      <c r="C42" s="39" t="n">
        <v>-109</v>
      </c>
      <c r="D42" s="39" t="n">
        <v>-150</v>
      </c>
      <c r="E42" s="39" t="n">
        <v>-150</v>
      </c>
      <c r="F42" s="133" t="n">
        <f aca="false">SUM(G42:J42)</f>
        <v>-124</v>
      </c>
      <c r="G42" s="39" t="n">
        <v>-31</v>
      </c>
      <c r="H42" s="39" t="n">
        <v>-31</v>
      </c>
      <c r="I42" s="39" t="n">
        <v>-31</v>
      </c>
      <c r="J42" s="39" t="n">
        <v>-31</v>
      </c>
    </row>
    <row r="43" customFormat="false" ht="18.75" hidden="false" customHeight="true" outlineLevel="0" collapsed="false">
      <c r="A43" s="146" t="s">
        <v>367</v>
      </c>
      <c r="B43" s="185"/>
      <c r="C43" s="39" t="n">
        <v>-2</v>
      </c>
      <c r="D43" s="39" t="n">
        <v>-2</v>
      </c>
      <c r="E43" s="39" t="n">
        <v>-2</v>
      </c>
      <c r="F43" s="133" t="n">
        <f aca="false">SUM(G43:J43)</f>
        <v>-2</v>
      </c>
      <c r="G43" s="39"/>
      <c r="H43" s="39" t="n">
        <v>-1</v>
      </c>
      <c r="I43" s="39"/>
      <c r="J43" s="39" t="n">
        <v>-1</v>
      </c>
    </row>
    <row r="44" customFormat="false" ht="18.75" hidden="false" customHeight="true" outlineLevel="0" collapsed="false">
      <c r="A44" s="123" t="s">
        <v>368</v>
      </c>
      <c r="B44" s="77" t="n">
        <v>3195</v>
      </c>
      <c r="C44" s="37" t="n">
        <f aca="false">SUM(C7,C22)</f>
        <v>314</v>
      </c>
      <c r="D44" s="37" t="n">
        <f aca="false">SUM(D7,D22)</f>
        <v>2623</v>
      </c>
      <c r="E44" s="37" t="n">
        <f aca="false">SUM(E7,E22)</f>
        <v>2618</v>
      </c>
      <c r="F44" s="148" t="n">
        <f aca="false">SUM(G44:J44)</f>
        <v>865.000000000003</v>
      </c>
      <c r="G44" s="37" t="n">
        <f aca="false">SUM(G7,G22)</f>
        <v>488</v>
      </c>
      <c r="H44" s="37" t="n">
        <f aca="false">SUM(H7,H22)</f>
        <v>177.000000000001</v>
      </c>
      <c r="I44" s="37" t="n">
        <f aca="false">SUM(I7,I22)</f>
        <v>123.000000000001</v>
      </c>
      <c r="J44" s="37" t="n">
        <f aca="false">SUM(J7,J22)</f>
        <v>77.0000000000009</v>
      </c>
    </row>
    <row r="45" customFormat="false" ht="29.25" hidden="false" customHeight="true" outlineLevel="0" collapsed="false">
      <c r="A45" s="178" t="s">
        <v>369</v>
      </c>
      <c r="B45" s="32"/>
      <c r="C45" s="56"/>
      <c r="D45" s="56"/>
      <c r="E45" s="56"/>
      <c r="F45" s="56"/>
      <c r="G45" s="56"/>
      <c r="H45" s="56"/>
      <c r="I45" s="56"/>
      <c r="J45" s="56"/>
    </row>
    <row r="46" customFormat="false" ht="18.75" hidden="false" customHeight="true" outlineLevel="0" collapsed="false">
      <c r="A46" s="179" t="s">
        <v>370</v>
      </c>
      <c r="B46" s="41" t="n">
        <v>3200</v>
      </c>
      <c r="C46" s="37" t="n">
        <f aca="false">SUM(C47,C49:C53)</f>
        <v>0</v>
      </c>
      <c r="D46" s="37" t="n">
        <f aca="false">SUM(D47,D49:D53)</f>
        <v>0</v>
      </c>
      <c r="E46" s="37" t="n">
        <f aca="false">SUM(E47,E49:E53)</f>
        <v>0</v>
      </c>
      <c r="F46" s="148" t="n">
        <f aca="false">SUM(G46:J46)</f>
        <v>0</v>
      </c>
      <c r="G46" s="37" t="n">
        <f aca="false">SUM(G47,G49:G53)</f>
        <v>0</v>
      </c>
      <c r="H46" s="37" t="n">
        <f aca="false">SUM(H47,H49:H53)</f>
        <v>0</v>
      </c>
      <c r="I46" s="37" t="n">
        <f aca="false">SUM(I47,I49:I53)</f>
        <v>0</v>
      </c>
      <c r="J46" s="37" t="n">
        <f aca="false">SUM(J47,J49:J53)</f>
        <v>0</v>
      </c>
    </row>
    <row r="47" customFormat="false" ht="18.75" hidden="false" customHeight="true" outlineLevel="0" collapsed="false">
      <c r="A47" s="89" t="s">
        <v>371</v>
      </c>
      <c r="B47" s="32" t="n">
        <v>3210</v>
      </c>
      <c r="C47" s="39"/>
      <c r="D47" s="39"/>
      <c r="E47" s="39"/>
      <c r="F47" s="133" t="n">
        <f aca="false">SUM(G47:J47)</f>
        <v>0</v>
      </c>
      <c r="G47" s="39"/>
      <c r="H47" s="39"/>
      <c r="I47" s="39"/>
      <c r="J47" s="39"/>
    </row>
    <row r="48" customFormat="false" ht="18.75" hidden="false" customHeight="true" outlineLevel="0" collapsed="false">
      <c r="A48" s="89" t="s">
        <v>372</v>
      </c>
      <c r="B48" s="32" t="n">
        <v>3215</v>
      </c>
      <c r="C48" s="39"/>
      <c r="D48" s="39"/>
      <c r="E48" s="39"/>
      <c r="F48" s="133" t="n">
        <f aca="false">SUM(G48:J48)</f>
        <v>0</v>
      </c>
      <c r="G48" s="39"/>
      <c r="H48" s="39"/>
      <c r="I48" s="39"/>
      <c r="J48" s="39"/>
    </row>
    <row r="49" customFormat="false" ht="18.75" hidden="false" customHeight="true" outlineLevel="0" collapsed="false">
      <c r="A49" s="89" t="s">
        <v>373</v>
      </c>
      <c r="B49" s="32" t="n">
        <v>3220</v>
      </c>
      <c r="C49" s="39"/>
      <c r="D49" s="39"/>
      <c r="E49" s="39"/>
      <c r="F49" s="133" t="n">
        <f aca="false">SUM(G49:J49)</f>
        <v>0</v>
      </c>
      <c r="G49" s="39"/>
      <c r="H49" s="39"/>
      <c r="I49" s="39"/>
      <c r="J49" s="39"/>
    </row>
    <row r="50" customFormat="false" ht="18.75" hidden="false" customHeight="true" outlineLevel="0" collapsed="false">
      <c r="A50" s="89" t="s">
        <v>374</v>
      </c>
      <c r="B50" s="32" t="n">
        <v>3225</v>
      </c>
      <c r="C50" s="39"/>
      <c r="D50" s="39"/>
      <c r="E50" s="39"/>
      <c r="F50" s="133" t="n">
        <f aca="false">SUM(G50:J50)</f>
        <v>0</v>
      </c>
      <c r="G50" s="39"/>
      <c r="H50" s="39"/>
      <c r="I50" s="39"/>
      <c r="J50" s="39"/>
    </row>
    <row r="51" customFormat="false" ht="18.75" hidden="false" customHeight="true" outlineLevel="0" collapsed="false">
      <c r="A51" s="89" t="s">
        <v>375</v>
      </c>
      <c r="B51" s="32" t="n">
        <v>3230</v>
      </c>
      <c r="C51" s="39"/>
      <c r="D51" s="39"/>
      <c r="E51" s="39"/>
      <c r="F51" s="133" t="n">
        <f aca="false">SUM(G51:J51)</f>
        <v>0</v>
      </c>
      <c r="G51" s="39"/>
      <c r="H51" s="39"/>
      <c r="I51" s="39"/>
      <c r="J51" s="39"/>
    </row>
    <row r="52" customFormat="false" ht="18.75" hidden="false" customHeight="true" outlineLevel="0" collapsed="false">
      <c r="A52" s="89" t="s">
        <v>376</v>
      </c>
      <c r="B52" s="32" t="n">
        <v>3235</v>
      </c>
      <c r="C52" s="39"/>
      <c r="D52" s="39"/>
      <c r="E52" s="39"/>
      <c r="F52" s="133" t="n">
        <f aca="false">SUM(G52:J52)</f>
        <v>0</v>
      </c>
      <c r="G52" s="39"/>
      <c r="H52" s="39"/>
      <c r="I52" s="39"/>
      <c r="J52" s="39"/>
    </row>
    <row r="53" customFormat="false" ht="18.75" hidden="false" customHeight="true" outlineLevel="0" collapsed="false">
      <c r="A53" s="89" t="s">
        <v>351</v>
      </c>
      <c r="B53" s="32" t="n">
        <v>3240</v>
      </c>
      <c r="C53" s="39"/>
      <c r="D53" s="39"/>
      <c r="E53" s="39"/>
      <c r="F53" s="133" t="n">
        <f aca="false">SUM(G53:J53)</f>
        <v>0</v>
      </c>
      <c r="G53" s="39"/>
      <c r="H53" s="39"/>
      <c r="I53" s="39"/>
      <c r="J53" s="39"/>
    </row>
    <row r="54" customFormat="false" ht="18.75" hidden="false" customHeight="true" outlineLevel="0" collapsed="false">
      <c r="A54" s="123" t="s">
        <v>377</v>
      </c>
      <c r="B54" s="41" t="n">
        <v>3255</v>
      </c>
      <c r="C54" s="37" t="n">
        <f aca="false">SUM(C55,C57,C64,C65)</f>
        <v>-313</v>
      </c>
      <c r="D54" s="37" t="n">
        <f aca="false">SUM(D55,D57,D64,D65)</f>
        <v>-2623</v>
      </c>
      <c r="E54" s="37" t="n">
        <f aca="false">SUM(E55,E57,E64,E65)</f>
        <v>-2623</v>
      </c>
      <c r="F54" s="148" t="n">
        <f aca="false">SUM(G54:J54)</f>
        <v>-865</v>
      </c>
      <c r="G54" s="37" t="n">
        <f aca="false">SUM(G55,G57,G64,G65)</f>
        <v>-465</v>
      </c>
      <c r="H54" s="37" t="n">
        <f aca="false">SUM(H55,H57,H64,H65)</f>
        <v>-200</v>
      </c>
      <c r="I54" s="37" t="n">
        <f aca="false">SUM(I55,I57,I64,I65)</f>
        <v>-100</v>
      </c>
      <c r="J54" s="37" t="n">
        <f aca="false">SUM(J55,J57,J64,J65)</f>
        <v>-100</v>
      </c>
    </row>
    <row r="55" customFormat="false" ht="18.75" hidden="false" customHeight="true" outlineLevel="0" collapsed="false">
      <c r="A55" s="89" t="s">
        <v>378</v>
      </c>
      <c r="B55" s="138" t="n">
        <v>3260</v>
      </c>
      <c r="C55" s="39" t="s">
        <v>195</v>
      </c>
      <c r="D55" s="39" t="s">
        <v>195</v>
      </c>
      <c r="E55" s="39" t="s">
        <v>195</v>
      </c>
      <c r="F55" s="133" t="n">
        <f aca="false">SUM(G55:J55)</f>
        <v>0</v>
      </c>
      <c r="G55" s="39" t="s">
        <v>195</v>
      </c>
      <c r="H55" s="39" t="s">
        <v>195</v>
      </c>
      <c r="I55" s="39" t="s">
        <v>195</v>
      </c>
      <c r="J55" s="39" t="s">
        <v>195</v>
      </c>
    </row>
    <row r="56" customFormat="false" ht="18.75" hidden="false" customHeight="true" outlineLevel="0" collapsed="false">
      <c r="A56" s="89" t="s">
        <v>379</v>
      </c>
      <c r="B56" s="138" t="n">
        <v>3265</v>
      </c>
      <c r="C56" s="39" t="s">
        <v>195</v>
      </c>
      <c r="D56" s="39" t="s">
        <v>195</v>
      </c>
      <c r="E56" s="39" t="s">
        <v>195</v>
      </c>
      <c r="F56" s="133" t="n">
        <f aca="false">SUM(G56:J56)</f>
        <v>0</v>
      </c>
      <c r="G56" s="39" t="s">
        <v>195</v>
      </c>
      <c r="H56" s="39" t="s">
        <v>195</v>
      </c>
      <c r="I56" s="39" t="s">
        <v>195</v>
      </c>
      <c r="J56" s="39" t="s">
        <v>195</v>
      </c>
    </row>
    <row r="57" customFormat="false" ht="18.75" hidden="false" customHeight="true" outlineLevel="0" collapsed="false">
      <c r="A57" s="89" t="s">
        <v>380</v>
      </c>
      <c r="B57" s="32" t="n">
        <v>3270</v>
      </c>
      <c r="C57" s="51" t="n">
        <f aca="false">SUM(C58:C61)</f>
        <v>-313</v>
      </c>
      <c r="D57" s="51" t="n">
        <f aca="false">SUM(D58:D61)</f>
        <v>-2623</v>
      </c>
      <c r="E57" s="51" t="n">
        <f aca="false">SUM(E58:E61)</f>
        <v>-2623</v>
      </c>
      <c r="F57" s="133" t="n">
        <f aca="false">SUM(G57:J57)</f>
        <v>-865</v>
      </c>
      <c r="G57" s="51" t="n">
        <f aca="false">SUM(G58:G61)</f>
        <v>-465</v>
      </c>
      <c r="H57" s="51" t="n">
        <f aca="false">SUM(H58:H61)</f>
        <v>-200</v>
      </c>
      <c r="I57" s="51" t="n">
        <f aca="false">SUM(I58:I61)</f>
        <v>-100</v>
      </c>
      <c r="J57" s="51" t="n">
        <f aca="false">SUM(J58:J61)</f>
        <v>-100</v>
      </c>
    </row>
    <row r="58" customFormat="false" ht="18.75" hidden="false" customHeight="true" outlineLevel="0" collapsed="false">
      <c r="A58" s="89" t="s">
        <v>381</v>
      </c>
      <c r="B58" s="32" t="n">
        <v>3271</v>
      </c>
      <c r="C58" s="39" t="n">
        <v>-141</v>
      </c>
      <c r="D58" s="39" t="n">
        <f aca="false">-'ІV кап. інвеат. V кред. '!G9+10735+486+1779</f>
        <v>-2000</v>
      </c>
      <c r="E58" s="39" t="n">
        <f aca="false">-'ІV кап. інвеат. V кред. '!H9+10735+486+1779</f>
        <v>-2000</v>
      </c>
      <c r="F58" s="133" t="n">
        <f aca="false">SUM(G58:J58)</f>
        <v>-65</v>
      </c>
      <c r="G58" s="39" t="n">
        <f aca="false">-'ІV кап. інвеат. V кред. '!J9+5000</f>
        <v>-65</v>
      </c>
      <c r="H58" s="39" t="n">
        <f aca="false">-'ІV кап. інвеат. V кред. '!K9</f>
        <v>0</v>
      </c>
      <c r="I58" s="39" t="n">
        <f aca="false">-'ІV кап. інвеат. V кред. '!L9</f>
        <v>0</v>
      </c>
      <c r="J58" s="39" t="n">
        <f aca="false">-'ІV кап. інвеат. V кред. '!M9</f>
        <v>0</v>
      </c>
    </row>
    <row r="59" customFormat="false" ht="18.75" hidden="false" customHeight="true" outlineLevel="0" collapsed="false">
      <c r="A59" s="89" t="s">
        <v>382</v>
      </c>
      <c r="B59" s="32" t="n">
        <v>3272</v>
      </c>
      <c r="C59" s="39" t="s">
        <v>195</v>
      </c>
      <c r="D59" s="39" t="s">
        <v>195</v>
      </c>
      <c r="E59" s="39" t="s">
        <v>195</v>
      </c>
      <c r="F59" s="133" t="n">
        <f aca="false">SUM(G59:J59)</f>
        <v>0</v>
      </c>
      <c r="G59" s="39" t="s">
        <v>195</v>
      </c>
      <c r="H59" s="39" t="s">
        <v>195</v>
      </c>
      <c r="I59" s="39" t="s">
        <v>195</v>
      </c>
      <c r="J59" s="39" t="s">
        <v>195</v>
      </c>
    </row>
    <row r="60" customFormat="false" ht="18.75" hidden="false" customHeight="true" outlineLevel="0" collapsed="false">
      <c r="A60" s="89" t="s">
        <v>383</v>
      </c>
      <c r="B60" s="32" t="n">
        <v>3273</v>
      </c>
      <c r="C60" s="39" t="s">
        <v>195</v>
      </c>
      <c r="D60" s="39" t="s">
        <v>195</v>
      </c>
      <c r="E60" s="39" t="s">
        <v>195</v>
      </c>
      <c r="F60" s="133" t="n">
        <f aca="false">SUM(G60:J60)</f>
        <v>0</v>
      </c>
      <c r="G60" s="39" t="s">
        <v>195</v>
      </c>
      <c r="H60" s="39" t="s">
        <v>195</v>
      </c>
      <c r="I60" s="39" t="s">
        <v>195</v>
      </c>
      <c r="J60" s="39" t="s">
        <v>195</v>
      </c>
    </row>
    <row r="61" customFormat="false" ht="18.75" hidden="false" customHeight="true" outlineLevel="0" collapsed="false">
      <c r="A61" s="89" t="s">
        <v>384</v>
      </c>
      <c r="B61" s="73" t="n">
        <v>3274</v>
      </c>
      <c r="C61" s="39" t="n">
        <f aca="false">SUM(C62:C63)</f>
        <v>-172</v>
      </c>
      <c r="D61" s="39" t="n">
        <f aca="false">SUM(D62:D63)</f>
        <v>-623</v>
      </c>
      <c r="E61" s="39" t="n">
        <f aca="false">SUM(E62:E63)</f>
        <v>-623</v>
      </c>
      <c r="F61" s="133" t="n">
        <f aca="false">SUM(G61:J61)</f>
        <v>-800</v>
      </c>
      <c r="G61" s="39" t="n">
        <f aca="false">SUM(G62:G63)</f>
        <v>-400</v>
      </c>
      <c r="H61" s="39" t="n">
        <f aca="false">SUM(H62:H63)</f>
        <v>-200</v>
      </c>
      <c r="I61" s="39" t="n">
        <f aca="false">SUM(I62:I63)</f>
        <v>-100</v>
      </c>
      <c r="J61" s="39" t="n">
        <f aca="false">SUM(J62:J63)</f>
        <v>-100</v>
      </c>
    </row>
    <row r="62" customFormat="false" ht="18.75" hidden="false" customHeight="true" outlineLevel="0" collapsed="false">
      <c r="A62" s="146" t="s">
        <v>385</v>
      </c>
      <c r="B62" s="73"/>
      <c r="C62" s="39" t="n">
        <v>-169</v>
      </c>
      <c r="D62" s="39" t="n">
        <f aca="false">-'ІV кап. інвеат. V кред. '!G10+273+24</f>
        <v>-603</v>
      </c>
      <c r="E62" s="39" t="n">
        <f aca="false">-'ІV кап. інвеат. V кред. '!H10+273+24</f>
        <v>-603</v>
      </c>
      <c r="F62" s="133" t="n">
        <f aca="false">SUM(G62:J62)</f>
        <v>-800</v>
      </c>
      <c r="G62" s="39" t="n">
        <f aca="false">-'ІV кап. інвеат. V кред. '!J10</f>
        <v>-400</v>
      </c>
      <c r="H62" s="39" t="n">
        <f aca="false">-'ІV кап. інвеат. V кред. '!K10</f>
        <v>-200</v>
      </c>
      <c r="I62" s="39" t="n">
        <f aca="false">-'ІV кап. інвеат. V кред. '!L10</f>
        <v>-100</v>
      </c>
      <c r="J62" s="39" t="n">
        <f aca="false">-'ІV кап. інвеат. V кред. '!M10</f>
        <v>-100</v>
      </c>
    </row>
    <row r="63" customFormat="false" ht="18.75" hidden="false" customHeight="true" outlineLevel="0" collapsed="false">
      <c r="A63" s="146" t="s">
        <v>386</v>
      </c>
      <c r="B63" s="73"/>
      <c r="C63" s="39" t="n">
        <v>-3</v>
      </c>
      <c r="D63" s="39" t="n">
        <f aca="false">-'ІV кап. інвеат. V кред. '!G12</f>
        <v>-20</v>
      </c>
      <c r="E63" s="39" t="n">
        <f aca="false">-'ІV кап. інвеат. V кред. '!H12</f>
        <v>-20</v>
      </c>
      <c r="F63" s="133" t="n">
        <f aca="false">SUM(G63:J63)</f>
        <v>0</v>
      </c>
      <c r="G63" s="39"/>
      <c r="H63" s="39"/>
      <c r="I63" s="39"/>
      <c r="J63" s="39"/>
    </row>
    <row r="64" customFormat="false" ht="18.75" hidden="false" customHeight="true" outlineLevel="0" collapsed="false">
      <c r="A64" s="89" t="s">
        <v>387</v>
      </c>
      <c r="B64" s="186" t="n">
        <v>3280</v>
      </c>
      <c r="C64" s="39" t="s">
        <v>195</v>
      </c>
      <c r="D64" s="39" t="s">
        <v>195</v>
      </c>
      <c r="E64" s="39" t="s">
        <v>195</v>
      </c>
      <c r="F64" s="133" t="n">
        <f aca="false">SUM(G64:J64)</f>
        <v>0</v>
      </c>
      <c r="G64" s="39" t="s">
        <v>195</v>
      </c>
      <c r="H64" s="39" t="s">
        <v>195</v>
      </c>
      <c r="I64" s="39" t="s">
        <v>195</v>
      </c>
      <c r="J64" s="39" t="s">
        <v>195</v>
      </c>
    </row>
    <row r="65" customFormat="false" ht="18.75" hidden="false" customHeight="true" outlineLevel="0" collapsed="false">
      <c r="A65" s="89" t="s">
        <v>388</v>
      </c>
      <c r="B65" s="184" t="n">
        <v>3290</v>
      </c>
      <c r="C65" s="39" t="s">
        <v>195</v>
      </c>
      <c r="D65" s="39" t="s">
        <v>195</v>
      </c>
      <c r="E65" s="39" t="s">
        <v>195</v>
      </c>
      <c r="F65" s="133" t="n">
        <f aca="false">SUM(G65:J65)</f>
        <v>0</v>
      </c>
      <c r="G65" s="39" t="s">
        <v>195</v>
      </c>
      <c r="H65" s="39" t="s">
        <v>195</v>
      </c>
      <c r="I65" s="39" t="s">
        <v>195</v>
      </c>
      <c r="J65" s="39" t="s">
        <v>195</v>
      </c>
    </row>
    <row r="66" customFormat="false" ht="18.75" hidden="false" customHeight="true" outlineLevel="0" collapsed="false">
      <c r="A66" s="187" t="s">
        <v>389</v>
      </c>
      <c r="B66" s="41" t="n">
        <v>3295</v>
      </c>
      <c r="C66" s="37" t="n">
        <f aca="false">SUM(C46,C54)</f>
        <v>-313</v>
      </c>
      <c r="D66" s="37" t="n">
        <f aca="false">SUM(D46,D54)</f>
        <v>-2623</v>
      </c>
      <c r="E66" s="37" t="n">
        <f aca="false">SUM(E46,E54)</f>
        <v>-2623</v>
      </c>
      <c r="F66" s="148" t="n">
        <f aca="false">SUM(G66:J66)</f>
        <v>-865</v>
      </c>
      <c r="G66" s="37" t="n">
        <f aca="false">SUM(G46,G54)</f>
        <v>-465</v>
      </c>
      <c r="H66" s="37" t="n">
        <f aca="false">SUM(H46,H54)</f>
        <v>-200</v>
      </c>
      <c r="I66" s="37" t="n">
        <f aca="false">SUM(I46,I54)</f>
        <v>-100</v>
      </c>
      <c r="J66" s="37" t="n">
        <f aca="false">SUM(J46,J54)</f>
        <v>-100</v>
      </c>
    </row>
    <row r="67" customFormat="false" ht="29.25" hidden="false" customHeight="true" outlineLevel="0" collapsed="false">
      <c r="A67" s="178" t="s">
        <v>390</v>
      </c>
      <c r="B67" s="41"/>
      <c r="C67" s="56"/>
      <c r="D67" s="56"/>
      <c r="E67" s="56"/>
      <c r="F67" s="56"/>
      <c r="G67" s="56"/>
      <c r="H67" s="56"/>
      <c r="I67" s="56"/>
      <c r="J67" s="56"/>
    </row>
    <row r="68" customFormat="false" ht="18.75" hidden="false" customHeight="true" outlineLevel="0" collapsed="false">
      <c r="A68" s="123" t="s">
        <v>391</v>
      </c>
      <c r="B68" s="41" t="n">
        <v>3300</v>
      </c>
      <c r="C68" s="37" t="n">
        <f aca="false">SUM(C69,C70,C74)</f>
        <v>0</v>
      </c>
      <c r="D68" s="37" t="n">
        <f aca="false">SUM(D69,D70,D74)</f>
        <v>0</v>
      </c>
      <c r="E68" s="37" t="n">
        <f aca="false">SUM(E69,E70,E74)</f>
        <v>0</v>
      </c>
      <c r="F68" s="148" t="n">
        <f aca="false">SUM(G68:J68)</f>
        <v>0</v>
      </c>
      <c r="G68" s="37" t="n">
        <f aca="false">SUM(G69,G70,G74)</f>
        <v>0</v>
      </c>
      <c r="H68" s="37" t="n">
        <f aca="false">SUM(H69,H70,H74)</f>
        <v>0</v>
      </c>
      <c r="I68" s="37" t="n">
        <f aca="false">SUM(I69,I70,I74)</f>
        <v>0</v>
      </c>
      <c r="J68" s="37" t="n">
        <f aca="false">SUM(J69,J70,J74)</f>
        <v>0</v>
      </c>
    </row>
    <row r="69" customFormat="false" ht="18.75" hidden="false" customHeight="true" outlineLevel="0" collapsed="false">
      <c r="A69" s="89" t="s">
        <v>392</v>
      </c>
      <c r="B69" s="32" t="n">
        <v>3305</v>
      </c>
      <c r="C69" s="39"/>
      <c r="D69" s="39"/>
      <c r="E69" s="39"/>
      <c r="F69" s="133" t="n">
        <f aca="false">SUM(G69:J69)</f>
        <v>0</v>
      </c>
      <c r="G69" s="39"/>
      <c r="H69" s="39"/>
      <c r="I69" s="39"/>
      <c r="J69" s="39"/>
    </row>
    <row r="70" customFormat="false" ht="18.75" hidden="false" customHeight="true" outlineLevel="0" collapsed="false">
      <c r="A70" s="89" t="s">
        <v>393</v>
      </c>
      <c r="B70" s="32" t="n">
        <v>3310</v>
      </c>
      <c r="C70" s="133" t="n">
        <f aca="false">SUM(C71:C73)</f>
        <v>0</v>
      </c>
      <c r="D70" s="133" t="n">
        <f aca="false">SUM(D71:D73)</f>
        <v>0</v>
      </c>
      <c r="E70" s="133" t="n">
        <f aca="false">SUM(E71:E73)</f>
        <v>0</v>
      </c>
      <c r="F70" s="133" t="n">
        <f aca="false">SUM(G70:J70)</f>
        <v>0</v>
      </c>
      <c r="G70" s="133" t="n">
        <f aca="false">SUM(G71:G73)</f>
        <v>0</v>
      </c>
      <c r="H70" s="133" t="n">
        <f aca="false">SUM(H71:H73)</f>
        <v>0</v>
      </c>
      <c r="I70" s="133" t="n">
        <f aca="false">SUM(I71:I73)</f>
        <v>0</v>
      </c>
      <c r="J70" s="133" t="n">
        <f aca="false">SUM(J71:J73)</f>
        <v>0</v>
      </c>
    </row>
    <row r="71" customFormat="false" ht="18.75" hidden="false" customHeight="true" outlineLevel="0" collapsed="false">
      <c r="A71" s="89" t="s">
        <v>348</v>
      </c>
      <c r="B71" s="32" t="n">
        <v>3311</v>
      </c>
      <c r="C71" s="39"/>
      <c r="D71" s="39"/>
      <c r="E71" s="39"/>
      <c r="F71" s="133" t="n">
        <f aca="false">SUM(G71:J71)</f>
        <v>0</v>
      </c>
      <c r="G71" s="39"/>
      <c r="H71" s="39"/>
      <c r="I71" s="39"/>
      <c r="J71" s="39"/>
    </row>
    <row r="72" customFormat="false" ht="18.75" hidden="false" customHeight="true" outlineLevel="0" collapsed="false">
      <c r="A72" s="89" t="s">
        <v>349</v>
      </c>
      <c r="B72" s="32" t="n">
        <v>3312</v>
      </c>
      <c r="C72" s="39"/>
      <c r="D72" s="39"/>
      <c r="E72" s="39"/>
      <c r="F72" s="133" t="n">
        <f aca="false">SUM(G72:J72)</f>
        <v>0</v>
      </c>
      <c r="G72" s="39"/>
      <c r="H72" s="39"/>
      <c r="I72" s="39"/>
      <c r="J72" s="39"/>
    </row>
    <row r="73" customFormat="false" ht="18.75" hidden="false" customHeight="true" outlineLevel="0" collapsed="false">
      <c r="A73" s="89" t="s">
        <v>350</v>
      </c>
      <c r="B73" s="32" t="n">
        <v>3313</v>
      </c>
      <c r="C73" s="39"/>
      <c r="D73" s="39"/>
      <c r="E73" s="39"/>
      <c r="F73" s="133" t="n">
        <f aca="false">SUM(G73:J73)</f>
        <v>0</v>
      </c>
      <c r="G73" s="39"/>
      <c r="H73" s="39"/>
      <c r="I73" s="39"/>
      <c r="J73" s="39"/>
    </row>
    <row r="74" customFormat="false" ht="18.75" hidden="false" customHeight="true" outlineLevel="0" collapsed="false">
      <c r="A74" s="89" t="s">
        <v>351</v>
      </c>
      <c r="B74" s="32" t="n">
        <v>3320</v>
      </c>
      <c r="C74" s="39"/>
      <c r="D74" s="39"/>
      <c r="E74" s="39"/>
      <c r="F74" s="133" t="n">
        <f aca="false">SUM(G74:J74)</f>
        <v>0</v>
      </c>
      <c r="G74" s="39"/>
      <c r="H74" s="39"/>
      <c r="I74" s="39"/>
      <c r="J74" s="39"/>
    </row>
    <row r="75" customFormat="false" ht="18.75" hidden="false" customHeight="true" outlineLevel="0" collapsed="false">
      <c r="A75" s="123" t="s">
        <v>394</v>
      </c>
      <c r="B75" s="41" t="n">
        <v>3330</v>
      </c>
      <c r="C75" s="37" t="n">
        <f aca="false">SUM(C76:C77,C81:C84)</f>
        <v>0</v>
      </c>
      <c r="D75" s="37" t="n">
        <f aca="false">SUM(D76:D77,D81:D84)</f>
        <v>0</v>
      </c>
      <c r="E75" s="37" t="n">
        <f aca="false">SUM(E76:E77,E81:E84)</f>
        <v>0</v>
      </c>
      <c r="F75" s="148" t="n">
        <f aca="false">SUM(G75:J75)</f>
        <v>0</v>
      </c>
      <c r="G75" s="37" t="n">
        <f aca="false">SUM(G76:G77,G81:G84)</f>
        <v>0</v>
      </c>
      <c r="H75" s="37" t="n">
        <f aca="false">SUM(H76:H77,H81:H84)</f>
        <v>0</v>
      </c>
      <c r="I75" s="37" t="n">
        <f aca="false">SUM(I76:I77,I81:I84)</f>
        <v>0</v>
      </c>
      <c r="J75" s="37" t="n">
        <f aca="false">SUM(J76:J77,J81:J84)</f>
        <v>0</v>
      </c>
    </row>
    <row r="76" customFormat="false" ht="18.75" hidden="false" customHeight="true" outlineLevel="0" collapsed="false">
      <c r="A76" s="89" t="s">
        <v>395</v>
      </c>
      <c r="B76" s="32" t="n">
        <v>3335</v>
      </c>
      <c r="C76" s="39" t="s">
        <v>195</v>
      </c>
      <c r="D76" s="39" t="s">
        <v>195</v>
      </c>
      <c r="E76" s="39" t="s">
        <v>195</v>
      </c>
      <c r="F76" s="133" t="n">
        <f aca="false">SUM(G76:J76)</f>
        <v>0</v>
      </c>
      <c r="G76" s="39" t="s">
        <v>195</v>
      </c>
      <c r="H76" s="39" t="s">
        <v>195</v>
      </c>
      <c r="I76" s="39" t="s">
        <v>195</v>
      </c>
      <c r="J76" s="39" t="s">
        <v>195</v>
      </c>
    </row>
    <row r="77" customFormat="false" ht="18.75" hidden="false" customHeight="true" outlineLevel="0" collapsed="false">
      <c r="A77" s="89" t="s">
        <v>396</v>
      </c>
      <c r="B77" s="32" t="n">
        <v>3340</v>
      </c>
      <c r="C77" s="133" t="n">
        <f aca="false">SUM(C78:C80)</f>
        <v>0</v>
      </c>
      <c r="D77" s="133" t="n">
        <f aca="false">SUM(D78:D80)</f>
        <v>0</v>
      </c>
      <c r="E77" s="133" t="n">
        <f aca="false">SUM(E78:E80)</f>
        <v>0</v>
      </c>
      <c r="F77" s="133" t="n">
        <f aca="false">SUM(G77:J77)</f>
        <v>0</v>
      </c>
      <c r="G77" s="133" t="n">
        <f aca="false">SUM(G78:G80)</f>
        <v>0</v>
      </c>
      <c r="H77" s="133" t="n">
        <f aca="false">SUM(H78:H80)</f>
        <v>0</v>
      </c>
      <c r="I77" s="133" t="n">
        <f aca="false">SUM(I78:I80)</f>
        <v>0</v>
      </c>
      <c r="J77" s="133" t="n">
        <f aca="false">SUM(J78:J80)</f>
        <v>0</v>
      </c>
    </row>
    <row r="78" customFormat="false" ht="18.75" hidden="false" customHeight="true" outlineLevel="0" collapsed="false">
      <c r="A78" s="89" t="s">
        <v>348</v>
      </c>
      <c r="B78" s="32" t="n">
        <v>3341</v>
      </c>
      <c r="C78" s="39" t="s">
        <v>195</v>
      </c>
      <c r="D78" s="39" t="s">
        <v>195</v>
      </c>
      <c r="E78" s="39" t="s">
        <v>195</v>
      </c>
      <c r="F78" s="133" t="n">
        <f aca="false">SUM(G78:J78)</f>
        <v>0</v>
      </c>
      <c r="G78" s="39" t="s">
        <v>195</v>
      </c>
      <c r="H78" s="39" t="s">
        <v>195</v>
      </c>
      <c r="I78" s="39" t="s">
        <v>195</v>
      </c>
      <c r="J78" s="39" t="s">
        <v>195</v>
      </c>
    </row>
    <row r="79" customFormat="false" ht="18.75" hidden="false" customHeight="true" outlineLevel="0" collapsed="false">
      <c r="A79" s="89" t="s">
        <v>349</v>
      </c>
      <c r="B79" s="32" t="n">
        <v>3342</v>
      </c>
      <c r="C79" s="39" t="s">
        <v>195</v>
      </c>
      <c r="D79" s="39" t="s">
        <v>195</v>
      </c>
      <c r="E79" s="39" t="s">
        <v>195</v>
      </c>
      <c r="F79" s="133" t="n">
        <f aca="false">SUM(G79:J79)</f>
        <v>0</v>
      </c>
      <c r="G79" s="39" t="s">
        <v>195</v>
      </c>
      <c r="H79" s="39" t="s">
        <v>195</v>
      </c>
      <c r="I79" s="39" t="s">
        <v>195</v>
      </c>
      <c r="J79" s="39" t="s">
        <v>195</v>
      </c>
    </row>
    <row r="80" customFormat="false" ht="18.75" hidden="false" customHeight="true" outlineLevel="0" collapsed="false">
      <c r="A80" s="89" t="s">
        <v>350</v>
      </c>
      <c r="B80" s="32" t="n">
        <v>3343</v>
      </c>
      <c r="C80" s="39" t="s">
        <v>195</v>
      </c>
      <c r="D80" s="39" t="s">
        <v>195</v>
      </c>
      <c r="E80" s="39" t="s">
        <v>195</v>
      </c>
      <c r="F80" s="133" t="n">
        <f aca="false">SUM(G80:J80)</f>
        <v>0</v>
      </c>
      <c r="G80" s="39" t="s">
        <v>195</v>
      </c>
      <c r="H80" s="39" t="s">
        <v>195</v>
      </c>
      <c r="I80" s="39" t="s">
        <v>195</v>
      </c>
      <c r="J80" s="39" t="s">
        <v>195</v>
      </c>
    </row>
    <row r="81" customFormat="false" ht="18.75" hidden="false" customHeight="true" outlineLevel="0" collapsed="false">
      <c r="A81" s="89" t="s">
        <v>397</v>
      </c>
      <c r="B81" s="32" t="n">
        <v>3350</v>
      </c>
      <c r="C81" s="39" t="s">
        <v>195</v>
      </c>
      <c r="D81" s="39" t="s">
        <v>195</v>
      </c>
      <c r="E81" s="39" t="s">
        <v>195</v>
      </c>
      <c r="F81" s="133" t="n">
        <f aca="false">SUM(G81:J81)</f>
        <v>0</v>
      </c>
      <c r="G81" s="39" t="s">
        <v>195</v>
      </c>
      <c r="H81" s="39" t="s">
        <v>195</v>
      </c>
      <c r="I81" s="39" t="s">
        <v>195</v>
      </c>
      <c r="J81" s="39" t="s">
        <v>195</v>
      </c>
    </row>
    <row r="82" customFormat="false" ht="18.75" hidden="false" customHeight="true" outlineLevel="0" collapsed="false">
      <c r="A82" s="89" t="s">
        <v>398</v>
      </c>
      <c r="B82" s="32" t="n">
        <v>3360</v>
      </c>
      <c r="C82" s="39" t="s">
        <v>195</v>
      </c>
      <c r="D82" s="39" t="s">
        <v>195</v>
      </c>
      <c r="E82" s="39" t="s">
        <v>195</v>
      </c>
      <c r="F82" s="133" t="n">
        <f aca="false">SUM(G82:J82)</f>
        <v>0</v>
      </c>
      <c r="G82" s="39" t="s">
        <v>195</v>
      </c>
      <c r="H82" s="39" t="s">
        <v>195</v>
      </c>
      <c r="I82" s="39" t="s">
        <v>195</v>
      </c>
      <c r="J82" s="39" t="s">
        <v>195</v>
      </c>
    </row>
    <row r="83" customFormat="false" ht="18.75" hidden="false" customHeight="true" outlineLevel="0" collapsed="false">
      <c r="A83" s="89" t="s">
        <v>399</v>
      </c>
      <c r="B83" s="32" t="n">
        <v>3370</v>
      </c>
      <c r="C83" s="39" t="s">
        <v>195</v>
      </c>
      <c r="D83" s="39" t="s">
        <v>195</v>
      </c>
      <c r="E83" s="39" t="s">
        <v>195</v>
      </c>
      <c r="F83" s="133" t="n">
        <f aca="false">SUM(G83:J83)</f>
        <v>0</v>
      </c>
      <c r="G83" s="39" t="s">
        <v>195</v>
      </c>
      <c r="H83" s="39" t="s">
        <v>195</v>
      </c>
      <c r="I83" s="39" t="s">
        <v>195</v>
      </c>
      <c r="J83" s="39" t="s">
        <v>195</v>
      </c>
    </row>
    <row r="84" customFormat="false" ht="18.75" hidden="false" customHeight="true" outlineLevel="0" collapsed="false">
      <c r="A84" s="89" t="s">
        <v>388</v>
      </c>
      <c r="B84" s="32" t="n">
        <v>3380</v>
      </c>
      <c r="C84" s="39" t="s">
        <v>195</v>
      </c>
      <c r="D84" s="39" t="s">
        <v>195</v>
      </c>
      <c r="E84" s="39" t="s">
        <v>195</v>
      </c>
      <c r="F84" s="133" t="n">
        <f aca="false">SUM(G84:J84)</f>
        <v>0</v>
      </c>
      <c r="G84" s="39" t="s">
        <v>195</v>
      </c>
      <c r="H84" s="39" t="s">
        <v>195</v>
      </c>
      <c r="I84" s="39" t="s">
        <v>195</v>
      </c>
      <c r="J84" s="39" t="s">
        <v>195</v>
      </c>
    </row>
    <row r="85" customFormat="false" ht="18.75" hidden="false" customHeight="true" outlineLevel="0" collapsed="false">
      <c r="A85" s="123" t="s">
        <v>400</v>
      </c>
      <c r="B85" s="41" t="n">
        <v>3395</v>
      </c>
      <c r="C85" s="37" t="n">
        <f aca="false">SUM(C68,C75)</f>
        <v>0</v>
      </c>
      <c r="D85" s="37" t="n">
        <f aca="false">SUM(D68,D75)</f>
        <v>0</v>
      </c>
      <c r="E85" s="37" t="n">
        <f aca="false">SUM(E68,E75)</f>
        <v>0</v>
      </c>
      <c r="F85" s="148" t="n">
        <f aca="false">SUM(G85:J85)</f>
        <v>0</v>
      </c>
      <c r="G85" s="37" t="n">
        <f aca="false">SUM(G68,G75)</f>
        <v>0</v>
      </c>
      <c r="H85" s="37" t="n">
        <f aca="false">SUM(H68,H75)</f>
        <v>0</v>
      </c>
      <c r="I85" s="37" t="n">
        <f aca="false">SUM(I68,I75)</f>
        <v>0</v>
      </c>
      <c r="J85" s="37" t="n">
        <f aca="false">SUM(J68,J75)</f>
        <v>0</v>
      </c>
    </row>
    <row r="86" customFormat="false" ht="18.75" hidden="false" customHeight="true" outlineLevel="0" collapsed="false">
      <c r="A86" s="123" t="s">
        <v>401</v>
      </c>
      <c r="B86" s="45" t="n">
        <v>3400</v>
      </c>
      <c r="C86" s="37" t="n">
        <f aca="false">SUM(C44,C66,C85)</f>
        <v>1</v>
      </c>
      <c r="D86" s="37" t="n">
        <f aca="false">SUM(D44,D66,D85)</f>
        <v>0</v>
      </c>
      <c r="E86" s="37" t="n">
        <f aca="false">SUM(E44,E66,E85)</f>
        <v>-5</v>
      </c>
      <c r="F86" s="37" t="n">
        <f aca="false">SUM(F44,F66,F85)</f>
        <v>0</v>
      </c>
      <c r="G86" s="37" t="n">
        <f aca="false">SUM(G44,G66,G85)</f>
        <v>23</v>
      </c>
      <c r="H86" s="37" t="n">
        <f aca="false">SUM(H44,H66,H85)</f>
        <v>-22.9999999999991</v>
      </c>
      <c r="I86" s="37" t="n">
        <f aca="false">SUM(I44,I66,I85)</f>
        <v>23.0000000000009</v>
      </c>
      <c r="J86" s="37" t="n">
        <f aca="false">SUM(J44,J66,J85)</f>
        <v>-22.9999999999991</v>
      </c>
    </row>
    <row r="87" customFormat="false" ht="18.75" hidden="false" customHeight="true" outlineLevel="0" collapsed="false">
      <c r="A87" s="89" t="s">
        <v>402</v>
      </c>
      <c r="B87" s="138" t="n">
        <v>3405</v>
      </c>
      <c r="C87" s="188" t="n">
        <v>5</v>
      </c>
      <c r="D87" s="188" t="n">
        <v>1</v>
      </c>
      <c r="E87" s="188" t="n">
        <v>6</v>
      </c>
      <c r="F87" s="188" t="n">
        <f aca="false">E89</f>
        <v>1</v>
      </c>
      <c r="G87" s="188" t="n">
        <f aca="false">E89</f>
        <v>1</v>
      </c>
      <c r="H87" s="188" t="n">
        <f aca="false">G89</f>
        <v>24</v>
      </c>
      <c r="I87" s="188" t="n">
        <f aca="false">H89</f>
        <v>1.00000000000091</v>
      </c>
      <c r="J87" s="188" t="n">
        <f aca="false">I89</f>
        <v>24.0000000000018</v>
      </c>
    </row>
    <row r="88" customFormat="false" ht="18.75" hidden="false" customHeight="true" outlineLevel="0" collapsed="false">
      <c r="A88" s="68" t="s">
        <v>403</v>
      </c>
      <c r="B88" s="138" t="n">
        <v>3410</v>
      </c>
      <c r="C88" s="189"/>
      <c r="D88" s="190"/>
      <c r="E88" s="190"/>
      <c r="F88" s="133" t="n">
        <f aca="false">SUM(G88:J88)</f>
        <v>0</v>
      </c>
      <c r="G88" s="190"/>
      <c r="H88" s="190"/>
      <c r="I88" s="190"/>
      <c r="J88" s="190"/>
    </row>
    <row r="89" customFormat="false" ht="18.75" hidden="false" customHeight="true" outlineLevel="0" collapsed="false">
      <c r="A89" s="89" t="s">
        <v>404</v>
      </c>
      <c r="B89" s="32" t="n">
        <v>3415</v>
      </c>
      <c r="C89" s="191" t="n">
        <f aca="false">SUM(C87,C86,C88)</f>
        <v>6</v>
      </c>
      <c r="D89" s="191" t="n">
        <f aca="false">SUM(D87,D86,D88)</f>
        <v>1</v>
      </c>
      <c r="E89" s="191" t="n">
        <f aca="false">SUM(E87,E86,E88)</f>
        <v>1</v>
      </c>
      <c r="F89" s="191" t="n">
        <f aca="false">SUM(F87,F86,F88)</f>
        <v>1</v>
      </c>
      <c r="G89" s="191" t="n">
        <f aca="false">SUM(G87,G86,G88)</f>
        <v>24</v>
      </c>
      <c r="H89" s="191" t="n">
        <f aca="false">SUM(H87,H86,H88)</f>
        <v>1.00000000000091</v>
      </c>
      <c r="I89" s="191" t="n">
        <f aca="false">SUM(I87,I86,I88)</f>
        <v>24.0000000000018</v>
      </c>
      <c r="J89" s="191" t="n">
        <f aca="false">SUM(J87,J86,J88)</f>
        <v>1.00000000000273</v>
      </c>
    </row>
    <row r="90" customFormat="false" ht="18.75" hidden="false" customHeight="true" outlineLevel="0" collapsed="false">
      <c r="A90" s="113"/>
      <c r="B90" s="177"/>
      <c r="C90" s="192"/>
      <c r="D90" s="193"/>
      <c r="E90" s="193"/>
      <c r="F90" s="194"/>
      <c r="G90" s="193"/>
      <c r="H90" s="193"/>
      <c r="I90" s="193"/>
      <c r="J90" s="193"/>
    </row>
    <row r="91" customFormat="false" ht="18.75" hidden="false" customHeight="true" outlineLevel="0" collapsed="false">
      <c r="A91" s="113"/>
      <c r="B91" s="177"/>
      <c r="C91" s="192"/>
      <c r="D91" s="193"/>
      <c r="E91" s="193"/>
      <c r="F91" s="194"/>
      <c r="G91" s="193"/>
      <c r="H91" s="193"/>
      <c r="I91" s="193"/>
      <c r="J91" s="193"/>
    </row>
    <row r="92" customFormat="false" ht="18.75" hidden="false" customHeight="true" outlineLevel="0" collapsed="false">
      <c r="A92" s="102" t="s">
        <v>405</v>
      </c>
      <c r="B92" s="2"/>
      <c r="C92" s="100" t="s">
        <v>162</v>
      </c>
      <c r="D92" s="100"/>
      <c r="E92" s="100"/>
      <c r="F92" s="100"/>
      <c r="G92" s="195"/>
      <c r="H92" s="175" t="s">
        <v>163</v>
      </c>
      <c r="I92" s="175"/>
      <c r="J92" s="175"/>
    </row>
    <row r="93" customFormat="false" ht="18.75" hidden="false" customHeight="true" outlineLevel="0" collapsed="false">
      <c r="A93" s="102"/>
      <c r="B93" s="1"/>
      <c r="C93" s="2" t="s">
        <v>164</v>
      </c>
      <c r="D93" s="2"/>
      <c r="E93" s="2"/>
      <c r="F93" s="2"/>
      <c r="G93" s="30"/>
      <c r="H93" s="103" t="s">
        <v>165</v>
      </c>
      <c r="I93" s="103"/>
      <c r="J93" s="103"/>
    </row>
  </sheetData>
  <mergeCells count="16"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7:J67"/>
    <mergeCell ref="A92:A93"/>
    <mergeCell ref="C92:F92"/>
    <mergeCell ref="H92:J92"/>
    <mergeCell ref="C93:F93"/>
    <mergeCell ref="H93:J93"/>
  </mergeCells>
  <printOptions headings="false" gridLines="false" gridLinesSet="true" horizontalCentered="false" verticalCentered="false"/>
  <pageMargins left="1.18125" right="0.315277777777778" top="0.472222222222222" bottom="0.472222222222222" header="0.511811023622047" footer="0.511811023622047"/>
  <pageSetup paperSize="9" scale="3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48" workbookViewId="0">
      <selection pane="topLeft" activeCell="A39" activeCellId="0" sqref="A39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57.42"/>
    <col collapsed="false" customWidth="true" hidden="false" outlineLevel="0" max="13" min="2" style="0" width="18"/>
  </cols>
  <sheetData>
    <row r="2" customFormat="false" ht="17.35" hidden="false" customHeight="false" outlineLevel="0" collapsed="false">
      <c r="A2" s="177" t="s">
        <v>406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customFormat="false" ht="18.75" hidden="false" customHeight="true" outlineLevel="0" collapsed="false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06" t="s">
        <v>407</v>
      </c>
      <c r="M3" s="106"/>
    </row>
    <row r="4" customFormat="false" ht="27.75" hidden="false" customHeight="true" outlineLevel="0" collapsed="false">
      <c r="A4" s="32" t="s">
        <v>36</v>
      </c>
      <c r="B4" s="32"/>
      <c r="C4" s="32"/>
      <c r="D4" s="32"/>
      <c r="E4" s="22" t="s">
        <v>37</v>
      </c>
      <c r="F4" s="22" t="s">
        <v>38</v>
      </c>
      <c r="G4" s="22" t="s">
        <v>185</v>
      </c>
      <c r="H4" s="33" t="s">
        <v>186</v>
      </c>
      <c r="I4" s="22" t="s">
        <v>187</v>
      </c>
      <c r="J4" s="22" t="s">
        <v>188</v>
      </c>
      <c r="K4" s="22"/>
      <c r="L4" s="22"/>
      <c r="M4" s="22"/>
    </row>
    <row r="5" customFormat="false" ht="64.5" hidden="false" customHeight="true" outlineLevel="0" collapsed="false">
      <c r="A5" s="32"/>
      <c r="B5" s="32"/>
      <c r="C5" s="32"/>
      <c r="D5" s="32"/>
      <c r="E5" s="22"/>
      <c r="F5" s="22"/>
      <c r="G5" s="22"/>
      <c r="H5" s="33"/>
      <c r="I5" s="22"/>
      <c r="J5" s="33" t="s">
        <v>190</v>
      </c>
      <c r="K5" s="33" t="s">
        <v>191</v>
      </c>
      <c r="L5" s="33" t="s">
        <v>192</v>
      </c>
      <c r="M5" s="33" t="s">
        <v>193</v>
      </c>
    </row>
    <row r="6" s="164" customFormat="true" ht="18.75" hidden="false" customHeight="true" outlineLevel="0" collapsed="false">
      <c r="A6" s="32" t="n">
        <v>1</v>
      </c>
      <c r="B6" s="32"/>
      <c r="C6" s="32"/>
      <c r="D6" s="32"/>
      <c r="E6" s="22" t="n">
        <v>2</v>
      </c>
      <c r="F6" s="22" t="n">
        <v>3</v>
      </c>
      <c r="G6" s="22" t="n">
        <v>4</v>
      </c>
      <c r="H6" s="22" t="n">
        <v>5</v>
      </c>
      <c r="I6" s="22" t="n">
        <v>6</v>
      </c>
      <c r="J6" s="22" t="n">
        <v>7</v>
      </c>
      <c r="K6" s="22" t="n">
        <v>8</v>
      </c>
      <c r="L6" s="22" t="n">
        <v>9</v>
      </c>
      <c r="M6" s="22" t="n">
        <v>10</v>
      </c>
    </row>
    <row r="7" customFormat="false" ht="44.25" hidden="false" customHeight="true" outlineLevel="0" collapsed="false">
      <c r="A7" s="123" t="s">
        <v>408</v>
      </c>
      <c r="B7" s="123"/>
      <c r="C7" s="123"/>
      <c r="D7" s="123"/>
      <c r="E7" s="197" t="n">
        <v>4000</v>
      </c>
      <c r="F7" s="37" t="n">
        <f aca="false">SUM(F8:F13)</f>
        <v>313</v>
      </c>
      <c r="G7" s="37" t="n">
        <f aca="false">SUM(G8:G13)</f>
        <v>15920</v>
      </c>
      <c r="H7" s="37" t="n">
        <f aca="false">SUM(H8:H13)</f>
        <v>15920</v>
      </c>
      <c r="I7" s="148" t="n">
        <f aca="false">SUM(J7:M7)</f>
        <v>5865</v>
      </c>
      <c r="J7" s="37" t="n">
        <f aca="false">SUM(J8:J13)</f>
        <v>5465</v>
      </c>
      <c r="K7" s="37" t="n">
        <f aca="false">SUM(K8:K13)</f>
        <v>200</v>
      </c>
      <c r="L7" s="37" t="n">
        <f aca="false">SUM(L8:L13)</f>
        <v>100</v>
      </c>
      <c r="M7" s="37" t="n">
        <f aca="false">SUM(M8:M13)</f>
        <v>100</v>
      </c>
    </row>
    <row r="8" customFormat="false" ht="18.75" hidden="false" customHeight="true" outlineLevel="0" collapsed="false">
      <c r="A8" s="89" t="s">
        <v>409</v>
      </c>
      <c r="B8" s="89"/>
      <c r="C8" s="89"/>
      <c r="D8" s="89"/>
      <c r="E8" s="198" t="s">
        <v>410</v>
      </c>
      <c r="F8" s="39"/>
      <c r="G8" s="39"/>
      <c r="H8" s="39"/>
      <c r="I8" s="133" t="n">
        <f aca="false">SUM(J8:M8)</f>
        <v>0</v>
      </c>
      <c r="J8" s="39"/>
      <c r="K8" s="39"/>
      <c r="L8" s="39"/>
      <c r="M8" s="39"/>
    </row>
    <row r="9" customFormat="false" ht="18.75" hidden="false" customHeight="true" outlineLevel="0" collapsed="false">
      <c r="A9" s="89" t="s">
        <v>411</v>
      </c>
      <c r="B9" s="89"/>
      <c r="C9" s="89"/>
      <c r="D9" s="89"/>
      <c r="E9" s="198" t="n">
        <v>4020</v>
      </c>
      <c r="F9" s="39" t="n">
        <v>141</v>
      </c>
      <c r="G9" s="39" t="n">
        <v>15000</v>
      </c>
      <c r="H9" s="39" t="n">
        <v>15000</v>
      </c>
      <c r="I9" s="133" t="n">
        <f aca="false">SUM(J9:M9)</f>
        <v>5065</v>
      </c>
      <c r="J9" s="39" t="n">
        <v>5065</v>
      </c>
      <c r="K9" s="39"/>
      <c r="L9" s="39"/>
      <c r="M9" s="39"/>
    </row>
    <row r="10" customFormat="false" ht="18.75" hidden="false" customHeight="true" outlineLevel="0" collapsed="false">
      <c r="A10" s="89" t="s">
        <v>385</v>
      </c>
      <c r="B10" s="89"/>
      <c r="C10" s="89"/>
      <c r="D10" s="89"/>
      <c r="E10" s="198" t="n">
        <v>4030</v>
      </c>
      <c r="F10" s="39" t="n">
        <v>169</v>
      </c>
      <c r="G10" s="39" t="n">
        <v>900</v>
      </c>
      <c r="H10" s="39" t="n">
        <v>900</v>
      </c>
      <c r="I10" s="133" t="n">
        <f aca="false">SUM(J10:M10)</f>
        <v>800</v>
      </c>
      <c r="J10" s="39" t="n">
        <v>400</v>
      </c>
      <c r="K10" s="39" t="n">
        <v>200</v>
      </c>
      <c r="L10" s="39" t="n">
        <v>100</v>
      </c>
      <c r="M10" s="39" t="n">
        <v>100</v>
      </c>
    </row>
    <row r="11" customFormat="false" ht="18.75" hidden="false" customHeight="true" outlineLevel="0" collapsed="false">
      <c r="A11" s="89" t="s">
        <v>412</v>
      </c>
      <c r="B11" s="89"/>
      <c r="C11" s="89"/>
      <c r="D11" s="89"/>
      <c r="E11" s="198" t="n">
        <v>4040</v>
      </c>
      <c r="F11" s="39"/>
      <c r="G11" s="39"/>
      <c r="H11" s="39"/>
      <c r="I11" s="133" t="n">
        <f aca="false">SUM(J11:M11)</f>
        <v>0</v>
      </c>
      <c r="J11" s="39"/>
      <c r="K11" s="39"/>
      <c r="L11" s="39"/>
      <c r="M11" s="39"/>
    </row>
    <row r="12" customFormat="false" ht="46.5" hidden="false" customHeight="true" outlineLevel="0" collapsed="false">
      <c r="A12" s="89" t="s">
        <v>386</v>
      </c>
      <c r="B12" s="89"/>
      <c r="C12" s="89"/>
      <c r="D12" s="89"/>
      <c r="E12" s="198" t="n">
        <v>4050</v>
      </c>
      <c r="F12" s="39" t="n">
        <v>3</v>
      </c>
      <c r="G12" s="39" t="n">
        <v>20</v>
      </c>
      <c r="H12" s="39" t="n">
        <v>20</v>
      </c>
      <c r="I12" s="133" t="n">
        <f aca="false">SUM(J12:M12)</f>
        <v>0</v>
      </c>
      <c r="J12" s="39"/>
      <c r="K12" s="39"/>
      <c r="L12" s="39"/>
      <c r="M12" s="39"/>
    </row>
    <row r="13" customFormat="false" ht="18.75" hidden="false" customHeight="true" outlineLevel="0" collapsed="false">
      <c r="A13" s="89" t="s">
        <v>413</v>
      </c>
      <c r="B13" s="89"/>
      <c r="C13" s="89"/>
      <c r="D13" s="89"/>
      <c r="E13" s="199" t="n">
        <v>4060</v>
      </c>
      <c r="F13" s="39"/>
      <c r="G13" s="39"/>
      <c r="H13" s="39"/>
      <c r="I13" s="133" t="n">
        <f aca="false">SUM(J13:M13)</f>
        <v>0</v>
      </c>
      <c r="J13" s="39"/>
      <c r="K13" s="39"/>
      <c r="L13" s="39"/>
      <c r="M13" s="39"/>
    </row>
    <row r="14" customFormat="false" ht="15" hidden="false" customHeight="true" outlineLevel="0" collapsed="false">
      <c r="A14" s="169"/>
      <c r="B14" s="169"/>
      <c r="C14" s="169"/>
      <c r="D14" s="169"/>
      <c r="E14" s="170"/>
      <c r="F14" s="171"/>
      <c r="G14" s="172"/>
      <c r="H14" s="172"/>
      <c r="I14" s="171"/>
      <c r="J14" s="172"/>
      <c r="K14" s="172"/>
      <c r="L14" s="172"/>
      <c r="M14" s="172"/>
    </row>
    <row r="15" customFormat="false" ht="15" hidden="false" customHeight="true" outlineLevel="0" collapsed="false">
      <c r="A15" s="169"/>
      <c r="B15" s="169"/>
      <c r="C15" s="169"/>
      <c r="D15" s="169"/>
      <c r="E15" s="170"/>
      <c r="F15" s="171"/>
      <c r="G15" s="172"/>
      <c r="H15" s="172"/>
      <c r="I15" s="171"/>
      <c r="J15" s="172"/>
      <c r="K15" s="172"/>
      <c r="L15" s="172"/>
      <c r="M15" s="172"/>
    </row>
    <row r="16" customFormat="false" ht="17.35" hidden="false" customHeight="true" outlineLevel="0" collapsed="false">
      <c r="A16" s="102" t="s">
        <v>414</v>
      </c>
      <c r="B16" s="102"/>
      <c r="C16" s="104" t="s">
        <v>162</v>
      </c>
      <c r="D16" s="104"/>
      <c r="E16" s="104"/>
      <c r="F16" s="104"/>
      <c r="G16" s="104"/>
      <c r="H16" s="104"/>
      <c r="I16" s="104"/>
      <c r="J16" s="105"/>
      <c r="K16" s="175" t="s">
        <v>163</v>
      </c>
      <c r="L16" s="175"/>
      <c r="M16" s="175"/>
    </row>
    <row r="17" customFormat="false" ht="17.35" hidden="false" customHeight="false" outlineLevel="0" collapsed="false">
      <c r="A17" s="102"/>
      <c r="B17" s="102"/>
      <c r="C17" s="108" t="s">
        <v>415</v>
      </c>
      <c r="D17" s="108"/>
      <c r="E17" s="108"/>
      <c r="F17" s="108"/>
      <c r="G17" s="108"/>
      <c r="H17" s="108"/>
      <c r="I17" s="108"/>
      <c r="J17" s="109"/>
      <c r="K17" s="103" t="s">
        <v>165</v>
      </c>
      <c r="L17" s="103"/>
      <c r="M17" s="103"/>
    </row>
    <row r="18" customFormat="false" ht="15" hidden="false" customHeight="true" outlineLevel="0" collapsed="false">
      <c r="A18" s="169"/>
      <c r="B18" s="169"/>
      <c r="C18" s="169"/>
      <c r="D18" s="169"/>
      <c r="E18" s="170"/>
      <c r="F18" s="171"/>
      <c r="G18" s="172"/>
      <c r="H18" s="172"/>
      <c r="I18" s="171"/>
      <c r="J18" s="172"/>
      <c r="K18" s="172"/>
      <c r="L18" s="172"/>
      <c r="M18" s="172"/>
    </row>
    <row r="19" customFormat="false" ht="15" hidden="false" customHeight="true" outlineLevel="0" collapsed="false">
      <c r="A19" s="169"/>
      <c r="B19" s="169"/>
      <c r="C19" s="169"/>
      <c r="D19" s="169"/>
      <c r="E19" s="170"/>
      <c r="F19" s="171"/>
      <c r="G19" s="172"/>
      <c r="H19" s="172"/>
      <c r="I19" s="171"/>
      <c r="J19" s="172"/>
      <c r="K19" s="172"/>
      <c r="L19" s="172"/>
      <c r="M19" s="172"/>
    </row>
    <row r="20" customFormat="false" ht="15" hidden="false" customHeight="true" outlineLevel="0" collapsed="false">
      <c r="A20" s="200"/>
      <c r="B20" s="200"/>
      <c r="C20" s="200"/>
      <c r="D20" s="200"/>
      <c r="E20" s="1"/>
      <c r="F20" s="200"/>
      <c r="G20" s="200"/>
      <c r="H20" s="200"/>
      <c r="I20" s="200"/>
      <c r="J20" s="30"/>
      <c r="K20" s="31"/>
      <c r="L20" s="31"/>
      <c r="M20" s="31"/>
    </row>
    <row r="21" customFormat="false" ht="20.25" hidden="false" customHeight="true" outlineLevel="0" collapsed="false">
      <c r="A21" s="201" t="s">
        <v>416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</row>
    <row r="22" customFormat="false" ht="20.25" hidden="false" customHeight="true" outlineLevel="0" collapsed="false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</row>
    <row r="23" customFormat="false" ht="20.25" hidden="false" customHeight="true" outlineLevel="0" collapsed="false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</row>
    <row r="24" customFormat="false" ht="50.25" hidden="false" customHeight="true" outlineLevel="0" collapsed="false">
      <c r="A24" s="162" t="s">
        <v>417</v>
      </c>
      <c r="B24" s="202" t="s">
        <v>418</v>
      </c>
      <c r="C24" s="202"/>
      <c r="D24" s="202"/>
      <c r="E24" s="202" t="s">
        <v>419</v>
      </c>
      <c r="F24" s="202" t="s">
        <v>420</v>
      </c>
      <c r="G24" s="202"/>
      <c r="H24" s="202"/>
      <c r="I24" s="202"/>
      <c r="J24" s="202"/>
      <c r="K24" s="202" t="s">
        <v>421</v>
      </c>
      <c r="L24" s="202"/>
      <c r="M24" s="202"/>
    </row>
    <row r="25" customFormat="false" ht="30" hidden="false" customHeight="true" outlineLevel="0" collapsed="false">
      <c r="A25" s="162"/>
      <c r="B25" s="202" t="s">
        <v>183</v>
      </c>
      <c r="C25" s="202" t="s">
        <v>422</v>
      </c>
      <c r="D25" s="202"/>
      <c r="E25" s="202"/>
      <c r="F25" s="202" t="s">
        <v>423</v>
      </c>
      <c r="G25" s="202" t="s">
        <v>424</v>
      </c>
      <c r="H25" s="202" t="s">
        <v>425</v>
      </c>
      <c r="I25" s="202" t="s">
        <v>426</v>
      </c>
      <c r="J25" s="202" t="s">
        <v>427</v>
      </c>
      <c r="K25" s="202" t="s">
        <v>183</v>
      </c>
      <c r="L25" s="202" t="s">
        <v>422</v>
      </c>
      <c r="M25" s="202"/>
    </row>
    <row r="26" customFormat="false" ht="106.5" hidden="false" customHeight="true" outlineLevel="0" collapsed="false">
      <c r="A26" s="162"/>
      <c r="B26" s="202"/>
      <c r="C26" s="202" t="s">
        <v>423</v>
      </c>
      <c r="D26" s="202" t="s">
        <v>428</v>
      </c>
      <c r="E26" s="202"/>
      <c r="F26" s="202"/>
      <c r="G26" s="202"/>
      <c r="H26" s="202"/>
      <c r="I26" s="202"/>
      <c r="J26" s="202"/>
      <c r="K26" s="202"/>
      <c r="L26" s="202" t="s">
        <v>423</v>
      </c>
      <c r="M26" s="202" t="s">
        <v>428</v>
      </c>
    </row>
    <row r="27" customFormat="false" ht="18.75" hidden="false" customHeight="true" outlineLevel="0" collapsed="false">
      <c r="A27" s="162" t="n">
        <v>1</v>
      </c>
      <c r="B27" s="202" t="n">
        <v>2</v>
      </c>
      <c r="C27" s="202" t="n">
        <v>3</v>
      </c>
      <c r="D27" s="202" t="n">
        <v>4</v>
      </c>
      <c r="E27" s="202" t="n">
        <v>5</v>
      </c>
      <c r="F27" s="202" t="n">
        <v>6</v>
      </c>
      <c r="G27" s="202" t="n">
        <v>7</v>
      </c>
      <c r="H27" s="202" t="n">
        <v>8</v>
      </c>
      <c r="I27" s="202" t="n">
        <v>9</v>
      </c>
      <c r="J27" s="202" t="n">
        <v>10</v>
      </c>
      <c r="K27" s="202" t="n">
        <v>11</v>
      </c>
      <c r="L27" s="202" t="n">
        <v>12</v>
      </c>
      <c r="M27" s="202" t="n">
        <v>13</v>
      </c>
    </row>
    <row r="28" customFormat="false" ht="42.75" hidden="false" customHeight="true" outlineLevel="0" collapsed="false">
      <c r="A28" s="163" t="s">
        <v>429</v>
      </c>
      <c r="B28" s="37" t="n">
        <f aca="false">SUM(C28,D28)</f>
        <v>0</v>
      </c>
      <c r="C28" s="203"/>
      <c r="D28" s="203"/>
      <c r="E28" s="203"/>
      <c r="F28" s="56" t="s">
        <v>195</v>
      </c>
      <c r="G28" s="204"/>
      <c r="H28" s="56" t="s">
        <v>195</v>
      </c>
      <c r="I28" s="204"/>
      <c r="J28" s="56"/>
      <c r="K28" s="37" t="n">
        <f aca="false">SUM(L28,M28)</f>
        <v>0</v>
      </c>
      <c r="L28" s="37" t="n">
        <f aca="false">SUM(C28,E28,F28,I28)</f>
        <v>0</v>
      </c>
      <c r="M28" s="37" t="n">
        <f aca="false">SUM(D28,G28,H28,J28)</f>
        <v>0</v>
      </c>
    </row>
    <row r="29" customFormat="false" ht="18.75" hidden="false" customHeight="true" outlineLevel="0" collapsed="false">
      <c r="A29" s="168"/>
      <c r="B29" s="124" t="n">
        <f aca="false">SUM(C29,D29)</f>
        <v>0</v>
      </c>
      <c r="C29" s="121"/>
      <c r="D29" s="121"/>
      <c r="E29" s="121"/>
      <c r="F29" s="39" t="s">
        <v>195</v>
      </c>
      <c r="G29" s="205"/>
      <c r="H29" s="39" t="s">
        <v>195</v>
      </c>
      <c r="I29" s="205"/>
      <c r="J29" s="39"/>
      <c r="K29" s="206" t="n">
        <f aca="false">SUM(L29,M29)</f>
        <v>0</v>
      </c>
      <c r="L29" s="206" t="n">
        <f aca="false">SUM(C29,E29,F29,I29)</f>
        <v>0</v>
      </c>
      <c r="M29" s="206" t="n">
        <f aca="false">SUM(D29,G29,H29,J29)</f>
        <v>0</v>
      </c>
    </row>
    <row r="30" customFormat="false" ht="18.75" hidden="false" customHeight="true" outlineLevel="0" collapsed="false">
      <c r="A30" s="168"/>
      <c r="B30" s="124" t="n">
        <f aca="false">SUM(C30,D30)</f>
        <v>0</v>
      </c>
      <c r="C30" s="207"/>
      <c r="D30" s="207"/>
      <c r="E30" s="207"/>
      <c r="F30" s="39" t="s">
        <v>195</v>
      </c>
      <c r="G30" s="208"/>
      <c r="H30" s="39" t="s">
        <v>195</v>
      </c>
      <c r="I30" s="208"/>
      <c r="J30" s="39"/>
      <c r="K30" s="206" t="n">
        <f aca="false">SUM(L30,M30)</f>
        <v>0</v>
      </c>
      <c r="L30" s="206" t="n">
        <f aca="false">SUM(C30,E30,F30,I30)</f>
        <v>0</v>
      </c>
      <c r="M30" s="206" t="n">
        <f aca="false">SUM(D30,G30,H30,J30)</f>
        <v>0</v>
      </c>
    </row>
    <row r="31" customFormat="false" ht="43.5" hidden="false" customHeight="true" outlineLevel="0" collapsed="false">
      <c r="A31" s="163" t="s">
        <v>430</v>
      </c>
      <c r="B31" s="51" t="n">
        <v>90</v>
      </c>
      <c r="C31" s="203" t="n">
        <v>90</v>
      </c>
      <c r="D31" s="203"/>
      <c r="E31" s="203"/>
      <c r="F31" s="56" t="n">
        <v>-80</v>
      </c>
      <c r="G31" s="204"/>
      <c r="H31" s="56" t="s">
        <v>195</v>
      </c>
      <c r="I31" s="204"/>
      <c r="J31" s="56"/>
      <c r="K31" s="37" t="n">
        <f aca="false">SUM(L31,M31)</f>
        <v>10</v>
      </c>
      <c r="L31" s="37" t="n">
        <f aca="false">SUM(C31,E31,F31,I31)</f>
        <v>10</v>
      </c>
      <c r="M31" s="37" t="n">
        <f aca="false">SUM(D31,G31,H31,J31)</f>
        <v>0</v>
      </c>
    </row>
    <row r="32" customFormat="false" ht="18.75" hidden="false" customHeight="true" outlineLevel="0" collapsed="false">
      <c r="A32" s="168"/>
      <c r="B32" s="124" t="n">
        <f aca="false">SUM(C32,D32)</f>
        <v>0</v>
      </c>
      <c r="C32" s="207"/>
      <c r="D32" s="207"/>
      <c r="E32" s="207"/>
      <c r="F32" s="39" t="s">
        <v>195</v>
      </c>
      <c r="G32" s="208"/>
      <c r="H32" s="39" t="s">
        <v>195</v>
      </c>
      <c r="I32" s="208"/>
      <c r="J32" s="39"/>
      <c r="K32" s="206" t="n">
        <f aca="false">SUM(L32,M32)</f>
        <v>0</v>
      </c>
      <c r="L32" s="206" t="n">
        <f aca="false">SUM(C32,E32,F32,I32)</f>
        <v>0</v>
      </c>
      <c r="M32" s="206" t="n">
        <f aca="false">SUM(D32,G32,H32,J32)</f>
        <v>0</v>
      </c>
    </row>
    <row r="33" customFormat="false" ht="18.75" hidden="false" customHeight="true" outlineLevel="0" collapsed="false">
      <c r="A33" s="168"/>
      <c r="B33" s="124" t="n">
        <f aca="false">SUM(C33,D33)</f>
        <v>0</v>
      </c>
      <c r="C33" s="207"/>
      <c r="D33" s="207"/>
      <c r="E33" s="207"/>
      <c r="F33" s="39" t="s">
        <v>195</v>
      </c>
      <c r="G33" s="208"/>
      <c r="H33" s="39" t="s">
        <v>195</v>
      </c>
      <c r="I33" s="208"/>
      <c r="J33" s="39"/>
      <c r="K33" s="206" t="n">
        <f aca="false">SUM(L33,M33)</f>
        <v>0</v>
      </c>
      <c r="L33" s="206" t="n">
        <f aca="false">SUM(C33,E33,F33,I33)</f>
        <v>0</v>
      </c>
      <c r="M33" s="206" t="n">
        <f aca="false">SUM(D33,G33,H33,J33)</f>
        <v>0</v>
      </c>
    </row>
    <row r="34" customFormat="false" ht="42" hidden="false" customHeight="true" outlineLevel="0" collapsed="false">
      <c r="A34" s="163" t="s">
        <v>431</v>
      </c>
      <c r="B34" s="37" t="n">
        <f aca="false">SUM(C34,D34)</f>
        <v>0</v>
      </c>
      <c r="C34" s="203"/>
      <c r="D34" s="203"/>
      <c r="E34" s="203"/>
      <c r="F34" s="56" t="s">
        <v>195</v>
      </c>
      <c r="G34" s="204"/>
      <c r="H34" s="56" t="s">
        <v>195</v>
      </c>
      <c r="I34" s="204"/>
      <c r="J34" s="56"/>
      <c r="K34" s="37" t="n">
        <f aca="false">SUM(L34,M34)</f>
        <v>0</v>
      </c>
      <c r="L34" s="37" t="n">
        <f aca="false">SUM(C34,E34,F34,I34)</f>
        <v>0</v>
      </c>
      <c r="M34" s="37" t="n">
        <f aca="false">SUM(D34,G34,H34,J34)</f>
        <v>0</v>
      </c>
    </row>
    <row r="35" customFormat="false" ht="18.75" hidden="false" customHeight="true" outlineLevel="0" collapsed="false">
      <c r="A35" s="168"/>
      <c r="B35" s="124" t="n">
        <f aca="false">SUM(C35,D35)</f>
        <v>0</v>
      </c>
      <c r="C35" s="207"/>
      <c r="D35" s="207"/>
      <c r="E35" s="207"/>
      <c r="F35" s="39" t="s">
        <v>195</v>
      </c>
      <c r="G35" s="208"/>
      <c r="H35" s="39" t="s">
        <v>195</v>
      </c>
      <c r="I35" s="208"/>
      <c r="J35" s="39"/>
      <c r="K35" s="206" t="n">
        <f aca="false">SUM(L35,M35)</f>
        <v>0</v>
      </c>
      <c r="L35" s="206" t="n">
        <f aca="false">SUM(C35,E35,F35,I35)</f>
        <v>0</v>
      </c>
      <c r="M35" s="206" t="n">
        <f aca="false">SUM(D35,G35,H35,J35)</f>
        <v>0</v>
      </c>
    </row>
    <row r="36" customFormat="false" ht="18.75" hidden="false" customHeight="true" outlineLevel="0" collapsed="false">
      <c r="A36" s="168"/>
      <c r="B36" s="124" t="n">
        <f aca="false">SUM(C36,D36)</f>
        <v>0</v>
      </c>
      <c r="C36" s="207"/>
      <c r="D36" s="207"/>
      <c r="E36" s="207"/>
      <c r="F36" s="39" t="s">
        <v>195</v>
      </c>
      <c r="G36" s="208"/>
      <c r="H36" s="39" t="s">
        <v>195</v>
      </c>
      <c r="I36" s="208"/>
      <c r="J36" s="39"/>
      <c r="K36" s="206" t="n">
        <f aca="false">SUM(L36,M36)</f>
        <v>0</v>
      </c>
      <c r="L36" s="206" t="n">
        <f aca="false">SUM(C36,E36,F36,I36)</f>
        <v>0</v>
      </c>
      <c r="M36" s="206" t="n">
        <f aca="false">SUM(D36,G36,H36,J36)</f>
        <v>0</v>
      </c>
    </row>
    <row r="37" customFormat="false" ht="25.5" hidden="false" customHeight="true" outlineLevel="0" collapsed="false">
      <c r="A37" s="163" t="s">
        <v>183</v>
      </c>
      <c r="B37" s="37" t="n">
        <f aca="false">SUM(B28,B31,B34)</f>
        <v>90</v>
      </c>
      <c r="C37" s="37" t="n">
        <f aca="false">SUM(C28,C31,C34)</f>
        <v>90</v>
      </c>
      <c r="D37" s="37" t="n">
        <f aca="false">SUM(D28,D31,D34)</f>
        <v>0</v>
      </c>
      <c r="E37" s="37" t="n">
        <f aca="false">SUM(E28,E31,E34)</f>
        <v>0</v>
      </c>
      <c r="F37" s="37" t="n">
        <f aca="false">SUM(F28,F31,F34)</f>
        <v>-80</v>
      </c>
      <c r="G37" s="37" t="n">
        <f aca="false">SUM(G28,G31,G34)</f>
        <v>0</v>
      </c>
      <c r="H37" s="37" t="n">
        <f aca="false">SUM(H28,H31,H34)</f>
        <v>0</v>
      </c>
      <c r="I37" s="37" t="n">
        <f aca="false">SUM(I28,I31,I34)</f>
        <v>0</v>
      </c>
      <c r="J37" s="37" t="n">
        <f aca="false">SUM(J28,J31,J34)</f>
        <v>0</v>
      </c>
      <c r="K37" s="37" t="n">
        <f aca="false">SUM(K28,K31,K34)</f>
        <v>10</v>
      </c>
      <c r="L37" s="37" t="n">
        <f aca="false">SUM(L28,L31,L34)</f>
        <v>10</v>
      </c>
      <c r="M37" s="37" t="n">
        <f aca="false">SUM(M28,M31,M34)</f>
        <v>0</v>
      </c>
    </row>
    <row r="38" customFormat="false" ht="18.75" hidden="false" customHeight="true" outlineLevel="0" collapsed="false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</row>
    <row r="39" customFormat="false" ht="18.75" hidden="false" customHeight="true" outlineLevel="0" collapsed="false">
      <c r="A39" s="102" t="s">
        <v>432</v>
      </c>
      <c r="B39" s="102"/>
      <c r="C39" s="104" t="s">
        <v>162</v>
      </c>
      <c r="D39" s="104"/>
      <c r="E39" s="104"/>
      <c r="F39" s="104"/>
      <c r="G39" s="104"/>
      <c r="H39" s="104"/>
      <c r="I39" s="104"/>
      <c r="J39" s="105"/>
      <c r="K39" s="175" t="s">
        <v>163</v>
      </c>
      <c r="L39" s="175"/>
      <c r="M39" s="175"/>
    </row>
    <row r="40" customFormat="false" ht="20.25" hidden="false" customHeight="true" outlineLevel="0" collapsed="false">
      <c r="A40" s="102"/>
      <c r="B40" s="102"/>
      <c r="C40" s="108" t="s">
        <v>415</v>
      </c>
      <c r="D40" s="108"/>
      <c r="E40" s="108"/>
      <c r="F40" s="108"/>
      <c r="G40" s="108"/>
      <c r="H40" s="108"/>
      <c r="I40" s="108"/>
      <c r="J40" s="109"/>
      <c r="K40" s="103" t="s">
        <v>165</v>
      </c>
      <c r="L40" s="103"/>
      <c r="M40" s="103"/>
    </row>
  </sheetData>
  <mergeCells count="42">
    <mergeCell ref="A2:M2"/>
    <mergeCell ref="L3:M3"/>
    <mergeCell ref="A4:D5"/>
    <mergeCell ref="E4:E5"/>
    <mergeCell ref="F4:F5"/>
    <mergeCell ref="G4:G5"/>
    <mergeCell ref="H4:H5"/>
    <mergeCell ref="I4:I5"/>
    <mergeCell ref="J4:M4"/>
    <mergeCell ref="A6:D6"/>
    <mergeCell ref="A7:D7"/>
    <mergeCell ref="A8:D8"/>
    <mergeCell ref="A9:D9"/>
    <mergeCell ref="A10:D10"/>
    <mergeCell ref="A11:D11"/>
    <mergeCell ref="A12:D12"/>
    <mergeCell ref="A13:D13"/>
    <mergeCell ref="A16:B17"/>
    <mergeCell ref="C16:I16"/>
    <mergeCell ref="K16:M16"/>
    <mergeCell ref="C17:I17"/>
    <mergeCell ref="K17:M17"/>
    <mergeCell ref="A21:M21"/>
    <mergeCell ref="A24:A26"/>
    <mergeCell ref="B24:D24"/>
    <mergeCell ref="E24:E26"/>
    <mergeCell ref="F24:J24"/>
    <mergeCell ref="K24:M24"/>
    <mergeCell ref="B25:B26"/>
    <mergeCell ref="C25:D25"/>
    <mergeCell ref="F25:F26"/>
    <mergeCell ref="G25:G26"/>
    <mergeCell ref="H25:H26"/>
    <mergeCell ref="I25:I26"/>
    <mergeCell ref="J25:J26"/>
    <mergeCell ref="K25:K26"/>
    <mergeCell ref="L25:M25"/>
    <mergeCell ref="A39:B40"/>
    <mergeCell ref="C39:I39"/>
    <mergeCell ref="K39:M39"/>
    <mergeCell ref="C40:I40"/>
    <mergeCell ref="K40:M40"/>
  </mergeCells>
  <printOptions headings="false" gridLines="false" gridLinesSet="true" horizontalCentered="false" verticalCentered="false"/>
  <pageMargins left="1.18125" right="0.196527777777778" top="1.18125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E4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41" activeCellId="0" sqref="A4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2" min="2" style="0" width="39.42"/>
    <col collapsed="false" customWidth="true" hidden="false" outlineLevel="0" max="3" min="3" style="0" width="10.29"/>
    <col collapsed="false" customWidth="true" hidden="false" outlineLevel="0" max="4" min="4" style="0" width="9.57"/>
    <col collapsed="false" customWidth="true" hidden="false" outlineLevel="0" max="5" min="5" style="0" width="10.42"/>
    <col collapsed="false" customWidth="true" hidden="false" outlineLevel="0" max="6" min="6" style="0" width="9.57"/>
    <col collapsed="false" customWidth="true" hidden="false" outlineLevel="0" max="7" min="7" style="0" width="12.29"/>
    <col collapsed="false" customWidth="true" hidden="false" outlineLevel="0" max="12" min="12" style="0" width="12"/>
    <col collapsed="false" customWidth="true" hidden="false" outlineLevel="0" max="17" min="17" style="0" width="12.57"/>
    <col collapsed="false" customWidth="true" hidden="false" outlineLevel="0" max="22" min="22" style="0" width="12.29"/>
    <col collapsed="false" customWidth="true" hidden="false" outlineLevel="0" max="27" min="27" style="0" width="12.57"/>
  </cols>
  <sheetData>
    <row r="2" customFormat="false" ht="17.3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13"/>
      <c r="Q2" s="209"/>
      <c r="R2" s="209"/>
      <c r="S2" s="209"/>
      <c r="T2" s="209"/>
      <c r="U2" s="209"/>
      <c r="V2" s="113"/>
      <c r="W2" s="113"/>
      <c r="X2" s="113"/>
      <c r="Y2" s="113"/>
      <c r="Z2" s="113"/>
      <c r="AA2" s="113"/>
      <c r="AB2" s="113"/>
      <c r="AC2" s="113"/>
      <c r="AD2" s="113"/>
      <c r="AE2" s="209"/>
    </row>
    <row r="3" customFormat="false" ht="17.35" hidden="false" customHeight="false" outlineLevel="0" collapsed="false">
      <c r="A3" s="177" t="s">
        <v>433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</row>
    <row r="4" customFormat="false" ht="17.35" hidden="false" customHeight="false" outlineLevel="0" collapsed="false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</row>
    <row r="5" customFormat="false" ht="17.35" hidden="false" customHeight="false" outlineLevel="0" collapsed="false">
      <c r="A5" s="196"/>
      <c r="B5" s="196"/>
      <c r="C5" s="196"/>
      <c r="D5" s="196"/>
      <c r="E5" s="196"/>
      <c r="F5" s="196"/>
      <c r="G5" s="19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96"/>
      <c r="W5" s="113"/>
      <c r="X5" s="113"/>
      <c r="Y5" s="113"/>
      <c r="Z5" s="113"/>
      <c r="AA5" s="113"/>
      <c r="AB5" s="113"/>
      <c r="AC5" s="113"/>
      <c r="AD5" s="113"/>
      <c r="AE5" s="210" t="s">
        <v>407</v>
      </c>
    </row>
    <row r="6" customFormat="false" ht="50.25" hidden="false" customHeight="true" outlineLevel="0" collapsed="false">
      <c r="A6" s="22" t="s">
        <v>434</v>
      </c>
      <c r="B6" s="22" t="s">
        <v>435</v>
      </c>
      <c r="C6" s="22"/>
      <c r="D6" s="22"/>
      <c r="E6" s="22"/>
      <c r="F6" s="22"/>
      <c r="G6" s="22" t="s">
        <v>436</v>
      </c>
      <c r="H6" s="22"/>
      <c r="I6" s="22"/>
      <c r="J6" s="22"/>
      <c r="K6" s="22"/>
      <c r="L6" s="22" t="s">
        <v>437</v>
      </c>
      <c r="M6" s="22"/>
      <c r="N6" s="22"/>
      <c r="O6" s="22"/>
      <c r="P6" s="22"/>
      <c r="Q6" s="22" t="s">
        <v>438</v>
      </c>
      <c r="R6" s="22"/>
      <c r="S6" s="22"/>
      <c r="T6" s="22"/>
      <c r="U6" s="22"/>
      <c r="V6" s="22" t="s">
        <v>439</v>
      </c>
      <c r="W6" s="22"/>
      <c r="X6" s="22"/>
      <c r="Y6" s="22"/>
      <c r="Z6" s="22"/>
      <c r="AA6" s="22" t="s">
        <v>183</v>
      </c>
      <c r="AB6" s="22"/>
      <c r="AC6" s="22"/>
      <c r="AD6" s="22"/>
      <c r="AE6" s="22"/>
    </row>
    <row r="7" customFormat="false" ht="29.25" hidden="false" customHeight="true" outlineLevel="0" collapsed="false">
      <c r="A7" s="22"/>
      <c r="B7" s="22"/>
      <c r="C7" s="22"/>
      <c r="D7" s="22"/>
      <c r="E7" s="22"/>
      <c r="F7" s="22"/>
      <c r="G7" s="22" t="s">
        <v>440</v>
      </c>
      <c r="H7" s="22" t="s">
        <v>441</v>
      </c>
      <c r="I7" s="22"/>
      <c r="J7" s="22"/>
      <c r="K7" s="22"/>
      <c r="L7" s="22" t="s">
        <v>440</v>
      </c>
      <c r="M7" s="22" t="s">
        <v>441</v>
      </c>
      <c r="N7" s="22"/>
      <c r="O7" s="22"/>
      <c r="P7" s="22"/>
      <c r="Q7" s="22" t="s">
        <v>440</v>
      </c>
      <c r="R7" s="22" t="s">
        <v>441</v>
      </c>
      <c r="S7" s="22"/>
      <c r="T7" s="22"/>
      <c r="U7" s="22"/>
      <c r="V7" s="22" t="s">
        <v>440</v>
      </c>
      <c r="W7" s="22" t="s">
        <v>441</v>
      </c>
      <c r="X7" s="22"/>
      <c r="Y7" s="22"/>
      <c r="Z7" s="22"/>
      <c r="AA7" s="22" t="s">
        <v>440</v>
      </c>
      <c r="AB7" s="22" t="s">
        <v>441</v>
      </c>
      <c r="AC7" s="22"/>
      <c r="AD7" s="22"/>
      <c r="AE7" s="22"/>
    </row>
    <row r="8" customFormat="false" ht="26.25" hidden="false" customHeight="true" outlineLevel="0" collapsed="false">
      <c r="A8" s="22"/>
      <c r="B8" s="22"/>
      <c r="C8" s="22"/>
      <c r="D8" s="22"/>
      <c r="E8" s="22"/>
      <c r="F8" s="22"/>
      <c r="G8" s="22"/>
      <c r="H8" s="22" t="s">
        <v>442</v>
      </c>
      <c r="I8" s="22" t="s">
        <v>443</v>
      </c>
      <c r="J8" s="22" t="s">
        <v>444</v>
      </c>
      <c r="K8" s="22" t="s">
        <v>193</v>
      </c>
      <c r="L8" s="22"/>
      <c r="M8" s="22" t="s">
        <v>442</v>
      </c>
      <c r="N8" s="22" t="s">
        <v>443</v>
      </c>
      <c r="O8" s="22" t="s">
        <v>444</v>
      </c>
      <c r="P8" s="22" t="s">
        <v>193</v>
      </c>
      <c r="Q8" s="22"/>
      <c r="R8" s="22" t="s">
        <v>442</v>
      </c>
      <c r="S8" s="22" t="s">
        <v>443</v>
      </c>
      <c r="T8" s="22" t="s">
        <v>444</v>
      </c>
      <c r="U8" s="22" t="s">
        <v>193</v>
      </c>
      <c r="V8" s="22"/>
      <c r="W8" s="22" t="s">
        <v>442</v>
      </c>
      <c r="X8" s="22" t="s">
        <v>443</v>
      </c>
      <c r="Y8" s="22" t="s">
        <v>444</v>
      </c>
      <c r="Z8" s="22" t="s">
        <v>193</v>
      </c>
      <c r="AA8" s="22"/>
      <c r="AB8" s="22" t="s">
        <v>442</v>
      </c>
      <c r="AC8" s="22" t="s">
        <v>443</v>
      </c>
      <c r="AD8" s="22" t="s">
        <v>444</v>
      </c>
      <c r="AE8" s="22" t="s">
        <v>193</v>
      </c>
    </row>
    <row r="9" customFormat="false" ht="18.75" hidden="false" customHeight="true" outlineLevel="0" collapsed="false">
      <c r="A9" s="22" t="n">
        <v>1</v>
      </c>
      <c r="B9" s="22" t="n">
        <v>2</v>
      </c>
      <c r="C9" s="22"/>
      <c r="D9" s="22"/>
      <c r="E9" s="22"/>
      <c r="F9" s="22"/>
      <c r="G9" s="22" t="n">
        <v>3</v>
      </c>
      <c r="H9" s="22" t="n">
        <v>4</v>
      </c>
      <c r="I9" s="22" t="n">
        <v>5</v>
      </c>
      <c r="J9" s="22" t="n">
        <v>6</v>
      </c>
      <c r="K9" s="22" t="n">
        <v>7</v>
      </c>
      <c r="L9" s="22" t="n">
        <v>8</v>
      </c>
      <c r="M9" s="22" t="n">
        <v>9</v>
      </c>
      <c r="N9" s="22" t="n">
        <v>10</v>
      </c>
      <c r="O9" s="22" t="n">
        <v>11</v>
      </c>
      <c r="P9" s="22" t="n">
        <v>12</v>
      </c>
      <c r="Q9" s="22" t="n">
        <v>13</v>
      </c>
      <c r="R9" s="22" t="n">
        <v>14</v>
      </c>
      <c r="S9" s="22" t="n">
        <v>15</v>
      </c>
      <c r="T9" s="22" t="n">
        <v>16</v>
      </c>
      <c r="U9" s="22" t="n">
        <v>17</v>
      </c>
      <c r="V9" s="32" t="n">
        <v>18</v>
      </c>
      <c r="W9" s="32" t="n">
        <v>19</v>
      </c>
      <c r="X9" s="32" t="n">
        <v>20</v>
      </c>
      <c r="Y9" s="32" t="n">
        <v>21</v>
      </c>
      <c r="Z9" s="32" t="n">
        <v>22</v>
      </c>
      <c r="AA9" s="32" t="n">
        <v>23</v>
      </c>
      <c r="AB9" s="32" t="n">
        <v>24</v>
      </c>
      <c r="AC9" s="32" t="n">
        <v>25</v>
      </c>
      <c r="AD9" s="32" t="n">
        <v>26</v>
      </c>
      <c r="AE9" s="32" t="n">
        <v>27</v>
      </c>
    </row>
    <row r="10" s="166" customFormat="true" ht="21.75" hidden="false" customHeight="true" outlineLevel="0" collapsed="false">
      <c r="A10" s="211" t="n">
        <v>1</v>
      </c>
      <c r="B10" s="212" t="s">
        <v>409</v>
      </c>
      <c r="C10" s="212"/>
      <c r="D10" s="212"/>
      <c r="E10" s="212"/>
      <c r="F10" s="212"/>
      <c r="G10" s="206" t="n">
        <f aca="false">SUM(H10,I10,J10,K10)</f>
        <v>0</v>
      </c>
      <c r="H10" s="121"/>
      <c r="I10" s="121"/>
      <c r="J10" s="121"/>
      <c r="K10" s="121"/>
      <c r="L10" s="206" t="n">
        <f aca="false">SUM(M10,N10,O10,P10)</f>
        <v>0</v>
      </c>
      <c r="M10" s="121"/>
      <c r="N10" s="121"/>
      <c r="O10" s="121"/>
      <c r="P10" s="121"/>
      <c r="Q10" s="206" t="n">
        <f aca="false">SUM(R10,S10,T10,U10)</f>
        <v>0</v>
      </c>
      <c r="R10" s="121"/>
      <c r="S10" s="121"/>
      <c r="T10" s="121"/>
      <c r="U10" s="121"/>
      <c r="V10" s="206" t="n">
        <f aca="false">SUM(W10,X10,Y10,Z10)</f>
        <v>0</v>
      </c>
      <c r="W10" s="121"/>
      <c r="X10" s="121"/>
      <c r="Y10" s="121"/>
      <c r="Z10" s="121"/>
      <c r="AA10" s="37" t="n">
        <f aca="false">SUM(AB10,AC10,AD10,AE10)</f>
        <v>0</v>
      </c>
      <c r="AB10" s="206" t="n">
        <f aca="false">SUM(H10,M10,R10,W10)</f>
        <v>0</v>
      </c>
      <c r="AC10" s="206" t="n">
        <f aca="false">SUM(I10,N10,S10,X10)</f>
        <v>0</v>
      </c>
      <c r="AD10" s="206" t="n">
        <f aca="false">SUM(J10,O10,T10,Y10)</f>
        <v>0</v>
      </c>
      <c r="AE10" s="206" t="n">
        <f aca="false">SUM(K10,P10,U10,Z10)</f>
        <v>0</v>
      </c>
    </row>
    <row r="11" customFormat="false" ht="21.75" hidden="false" customHeight="true" outlineLevel="0" collapsed="false">
      <c r="A11" s="211" t="n">
        <v>2</v>
      </c>
      <c r="B11" s="212" t="s">
        <v>445</v>
      </c>
      <c r="C11" s="212"/>
      <c r="D11" s="212"/>
      <c r="E11" s="212"/>
      <c r="F11" s="212"/>
      <c r="G11" s="206" t="n">
        <f aca="false">SUM(H11,I11,J11,K11)</f>
        <v>0</v>
      </c>
      <c r="H11" s="121"/>
      <c r="I11" s="121"/>
      <c r="J11" s="121"/>
      <c r="K11" s="121"/>
      <c r="L11" s="206" t="n">
        <f aca="false">SUM(M11,N11,O11,P11)</f>
        <v>5065</v>
      </c>
      <c r="M11" s="121" t="n">
        <f aca="false">'ІV кап. інвеат. V кред. '!J9</f>
        <v>5065</v>
      </c>
      <c r="N11" s="121" t="n">
        <f aca="false">'ІV кап. інвеат. V кред. '!K9</f>
        <v>0</v>
      </c>
      <c r="O11" s="121" t="n">
        <f aca="false">'ІV кап. інвеат. V кред. '!L9</f>
        <v>0</v>
      </c>
      <c r="P11" s="121" t="n">
        <f aca="false">'ІV кап. інвеат. V кред. '!M9</f>
        <v>0</v>
      </c>
      <c r="Q11" s="206" t="n">
        <f aca="false">SUM(R11,S11,T11,U11)</f>
        <v>0</v>
      </c>
      <c r="R11" s="121"/>
      <c r="S11" s="121"/>
      <c r="T11" s="121"/>
      <c r="U11" s="121"/>
      <c r="V11" s="206" t="n">
        <f aca="false">SUM(W11,X11,Y11,Z11)</f>
        <v>0</v>
      </c>
      <c r="W11" s="121"/>
      <c r="X11" s="121"/>
      <c r="Y11" s="121"/>
      <c r="Z11" s="121"/>
      <c r="AA11" s="37" t="n">
        <f aca="false">SUM(AB11,AC11,AD11,AE11)</f>
        <v>5065</v>
      </c>
      <c r="AB11" s="206" t="n">
        <f aca="false">SUM(H11,M11,R11,W11)</f>
        <v>5065</v>
      </c>
      <c r="AC11" s="206" t="n">
        <f aca="false">SUM(I11,N11,S11,X11)</f>
        <v>0</v>
      </c>
      <c r="AD11" s="206" t="n">
        <f aca="false">SUM(J11,O11,T11,Y11)</f>
        <v>0</v>
      </c>
      <c r="AE11" s="206" t="n">
        <f aca="false">SUM(K11,P11,U11,Z11)</f>
        <v>0</v>
      </c>
    </row>
    <row r="12" customFormat="false" ht="39.75" hidden="false" customHeight="true" outlineLevel="0" collapsed="false">
      <c r="A12" s="211" t="n">
        <v>3</v>
      </c>
      <c r="B12" s="212" t="s">
        <v>446</v>
      </c>
      <c r="C12" s="212"/>
      <c r="D12" s="212"/>
      <c r="E12" s="212"/>
      <c r="F12" s="212"/>
      <c r="G12" s="206" t="n">
        <f aca="false">SUM(H12,I12,J12,K12)</f>
        <v>0</v>
      </c>
      <c r="H12" s="121"/>
      <c r="I12" s="121"/>
      <c r="J12" s="121"/>
      <c r="K12" s="121"/>
      <c r="L12" s="206" t="n">
        <f aca="false">SUM(M12,N12,O12,P12)</f>
        <v>800</v>
      </c>
      <c r="M12" s="121" t="n">
        <f aca="false">'ІV кап. інвеат. V кред. '!J10</f>
        <v>400</v>
      </c>
      <c r="N12" s="121" t="n">
        <f aca="false">'ІV кап. інвеат. V кред. '!K10</f>
        <v>200</v>
      </c>
      <c r="O12" s="121" t="n">
        <f aca="false">'ІV кап. інвеат. V кред. '!L10</f>
        <v>100</v>
      </c>
      <c r="P12" s="121" t="n">
        <f aca="false">'ІV кап. інвеат. V кред. '!M10</f>
        <v>100</v>
      </c>
      <c r="Q12" s="206" t="n">
        <f aca="false">SUM(R12,S12,T12,U12)</f>
        <v>0</v>
      </c>
      <c r="R12" s="121"/>
      <c r="S12" s="121"/>
      <c r="T12" s="121"/>
      <c r="U12" s="121"/>
      <c r="V12" s="206" t="n">
        <f aca="false">SUM(W12,X12,Y12,Z12)</f>
        <v>0</v>
      </c>
      <c r="W12" s="121"/>
      <c r="X12" s="121"/>
      <c r="Y12" s="121"/>
      <c r="Z12" s="121"/>
      <c r="AA12" s="37" t="n">
        <f aca="false">SUM(AB12,AC12,AD12,AE12)</f>
        <v>800</v>
      </c>
      <c r="AB12" s="206" t="n">
        <f aca="false">SUM(H12,M12,R12,W12)</f>
        <v>400</v>
      </c>
      <c r="AC12" s="206" t="n">
        <f aca="false">SUM(I12,N12,S12,X12)</f>
        <v>200</v>
      </c>
      <c r="AD12" s="206" t="n">
        <f aca="false">SUM(J12,O12,T12,Y12)</f>
        <v>100</v>
      </c>
      <c r="AE12" s="206" t="n">
        <f aca="false">SUM(K12,P12,U12,Z12)</f>
        <v>100</v>
      </c>
    </row>
    <row r="13" customFormat="false" ht="46.5" hidden="false" customHeight="true" outlineLevel="0" collapsed="false">
      <c r="A13" s="211" t="n">
        <v>4</v>
      </c>
      <c r="B13" s="212" t="s">
        <v>447</v>
      </c>
      <c r="C13" s="212"/>
      <c r="D13" s="212"/>
      <c r="E13" s="212"/>
      <c r="F13" s="212"/>
      <c r="G13" s="206" t="n">
        <f aca="false">SUM(H13,I13,J13,K13)</f>
        <v>0</v>
      </c>
      <c r="H13" s="121"/>
      <c r="I13" s="121"/>
      <c r="J13" s="121"/>
      <c r="K13" s="121"/>
      <c r="L13" s="206" t="n">
        <f aca="false">SUM(M13,N13,O13,P13)</f>
        <v>0</v>
      </c>
      <c r="M13" s="121"/>
      <c r="N13" s="121"/>
      <c r="O13" s="121"/>
      <c r="P13" s="121"/>
      <c r="Q13" s="206" t="n">
        <f aca="false">SUM(R13,S13,T13,U13)</f>
        <v>0</v>
      </c>
      <c r="R13" s="121"/>
      <c r="S13" s="121"/>
      <c r="T13" s="121"/>
      <c r="U13" s="121"/>
      <c r="V13" s="206" t="n">
        <f aca="false">SUM(W13,X13,Y13,Z13)</f>
        <v>0</v>
      </c>
      <c r="W13" s="121"/>
      <c r="X13" s="121"/>
      <c r="Y13" s="121"/>
      <c r="Z13" s="121"/>
      <c r="AA13" s="37" t="n">
        <f aca="false">SUM(AB13,AC13,AD13,AE13)</f>
        <v>0</v>
      </c>
      <c r="AB13" s="206" t="n">
        <f aca="false">SUM(H13,M13,R13,W13)</f>
        <v>0</v>
      </c>
      <c r="AC13" s="206" t="n">
        <f aca="false">SUM(I13,N13,S13,X13)</f>
        <v>0</v>
      </c>
      <c r="AD13" s="206" t="n">
        <f aca="false">SUM(J13,O13,T13,Y13)</f>
        <v>0</v>
      </c>
      <c r="AE13" s="206" t="n">
        <f aca="false">SUM(K13,P13,U13,Z13)</f>
        <v>0</v>
      </c>
    </row>
    <row r="14" customFormat="false" ht="39.75" hidden="false" customHeight="true" outlineLevel="0" collapsed="false">
      <c r="A14" s="211" t="n">
        <v>5</v>
      </c>
      <c r="B14" s="212" t="s">
        <v>448</v>
      </c>
      <c r="C14" s="212"/>
      <c r="D14" s="212"/>
      <c r="E14" s="212"/>
      <c r="F14" s="212"/>
      <c r="G14" s="206" t="n">
        <f aca="false">SUM(H14,I14,J14,K14)</f>
        <v>0</v>
      </c>
      <c r="H14" s="121"/>
      <c r="I14" s="121"/>
      <c r="J14" s="121"/>
      <c r="K14" s="121"/>
      <c r="L14" s="206" t="n">
        <f aca="false">SUM(M14,N14,O14,P14)</f>
        <v>0</v>
      </c>
      <c r="M14" s="121" t="n">
        <f aca="false">'ІV кап. інвеат. V кред. '!J12</f>
        <v>0</v>
      </c>
      <c r="N14" s="121" t="n">
        <f aca="false">'ІV кап. інвеат. V кред. '!K12</f>
        <v>0</v>
      </c>
      <c r="O14" s="121" t="n">
        <f aca="false">'ІV кап. інвеат. V кред. '!L12</f>
        <v>0</v>
      </c>
      <c r="P14" s="121" t="n">
        <f aca="false">'ІV кап. інвеат. V кред. '!M12</f>
        <v>0</v>
      </c>
      <c r="Q14" s="206" t="n">
        <f aca="false">SUM(R14,S14,T14,U14)</f>
        <v>0</v>
      </c>
      <c r="R14" s="121"/>
      <c r="S14" s="121"/>
      <c r="T14" s="121"/>
      <c r="U14" s="121"/>
      <c r="V14" s="206" t="n">
        <f aca="false">SUM(W14,X14,Y14,Z14)</f>
        <v>0</v>
      </c>
      <c r="W14" s="121"/>
      <c r="X14" s="121"/>
      <c r="Y14" s="121"/>
      <c r="Z14" s="121"/>
      <c r="AA14" s="37" t="n">
        <f aca="false">SUM(AB14,AC14,AD14,AE14)</f>
        <v>0</v>
      </c>
      <c r="AB14" s="206" t="n">
        <f aca="false">SUM(H14,M14,R14,W14)</f>
        <v>0</v>
      </c>
      <c r="AC14" s="206" t="n">
        <f aca="false">SUM(I14,N14,S14,X14)</f>
        <v>0</v>
      </c>
      <c r="AD14" s="206" t="n">
        <f aca="false">SUM(J14,O14,T14,Y14)</f>
        <v>0</v>
      </c>
      <c r="AE14" s="206" t="n">
        <f aca="false">SUM(K14,P14,U14,Z14)</f>
        <v>0</v>
      </c>
    </row>
    <row r="15" customFormat="false" ht="21.75" hidden="false" customHeight="true" outlineLevel="0" collapsed="false">
      <c r="A15" s="211" t="n">
        <v>6</v>
      </c>
      <c r="B15" s="212" t="s">
        <v>413</v>
      </c>
      <c r="C15" s="212"/>
      <c r="D15" s="212"/>
      <c r="E15" s="212"/>
      <c r="F15" s="212"/>
      <c r="G15" s="206" t="n">
        <f aca="false">SUM(H15,I15,J15,K15)</f>
        <v>0</v>
      </c>
      <c r="H15" s="121"/>
      <c r="I15" s="121"/>
      <c r="J15" s="121"/>
      <c r="K15" s="121"/>
      <c r="L15" s="206" t="n">
        <f aca="false">SUM(M15,N15,O15,P15)</f>
        <v>0</v>
      </c>
      <c r="M15" s="121"/>
      <c r="N15" s="121"/>
      <c r="O15" s="121"/>
      <c r="P15" s="121"/>
      <c r="Q15" s="206" t="n">
        <f aca="false">SUM(R15,S15,T15,U15)</f>
        <v>0</v>
      </c>
      <c r="R15" s="121"/>
      <c r="S15" s="121"/>
      <c r="T15" s="121"/>
      <c r="U15" s="121"/>
      <c r="V15" s="206" t="n">
        <f aca="false">SUM(W15,X15,Y15,Z15)</f>
        <v>0</v>
      </c>
      <c r="W15" s="121"/>
      <c r="X15" s="121"/>
      <c r="Y15" s="121"/>
      <c r="Z15" s="121"/>
      <c r="AA15" s="37" t="n">
        <f aca="false">SUM(AB15,AC15,AD15,AE15)</f>
        <v>0</v>
      </c>
      <c r="AB15" s="206" t="n">
        <f aca="false">SUM(H15,M15,R15,W15)</f>
        <v>0</v>
      </c>
      <c r="AC15" s="206" t="n">
        <f aca="false">SUM(I15,N15,S15,X15)</f>
        <v>0</v>
      </c>
      <c r="AD15" s="206" t="n">
        <f aca="false">SUM(J15,O15,T15,Y15)</f>
        <v>0</v>
      </c>
      <c r="AE15" s="206" t="n">
        <f aca="false">SUM(K15,P15,U15,Z15)</f>
        <v>0</v>
      </c>
    </row>
    <row r="16" customFormat="false" ht="21.75" hidden="false" customHeight="true" outlineLevel="0" collapsed="false">
      <c r="A16" s="213" t="s">
        <v>183</v>
      </c>
      <c r="B16" s="213"/>
      <c r="C16" s="213"/>
      <c r="D16" s="213"/>
      <c r="E16" s="213"/>
      <c r="F16" s="213"/>
      <c r="G16" s="124" t="n">
        <f aca="false">SUM(G10:G15)</f>
        <v>0</v>
      </c>
      <c r="H16" s="124" t="n">
        <f aca="false">SUM(H10:H15)</f>
        <v>0</v>
      </c>
      <c r="I16" s="124" t="n">
        <f aca="false">SUM(I10:I15)</f>
        <v>0</v>
      </c>
      <c r="J16" s="124" t="n">
        <f aca="false">SUM(J10:J15)</f>
        <v>0</v>
      </c>
      <c r="K16" s="124" t="n">
        <f aca="false">SUM(K10:K15)</f>
        <v>0</v>
      </c>
      <c r="L16" s="124" t="n">
        <f aca="false">SUM(L10:L15)</f>
        <v>5865</v>
      </c>
      <c r="M16" s="124" t="n">
        <f aca="false">SUM(M10:M15)</f>
        <v>5465</v>
      </c>
      <c r="N16" s="124" t="n">
        <f aca="false">SUM(N10:N15)</f>
        <v>200</v>
      </c>
      <c r="O16" s="124" t="n">
        <f aca="false">SUM(O10:O15)</f>
        <v>100</v>
      </c>
      <c r="P16" s="124" t="n">
        <f aca="false">SUM(P10:P15)</f>
        <v>100</v>
      </c>
      <c r="Q16" s="124" t="n">
        <f aca="false">SUM(Q10:Q15)</f>
        <v>0</v>
      </c>
      <c r="R16" s="124" t="n">
        <f aca="false">SUM(R10:R15)</f>
        <v>0</v>
      </c>
      <c r="S16" s="124" t="n">
        <f aca="false">SUM(S10:S15)</f>
        <v>0</v>
      </c>
      <c r="T16" s="124" t="n">
        <f aca="false">SUM(T10:T15)</f>
        <v>0</v>
      </c>
      <c r="U16" s="124" t="n">
        <f aca="false">SUM(U10:U15)</f>
        <v>0</v>
      </c>
      <c r="V16" s="124" t="n">
        <f aca="false">SUM(V10:V15)</f>
        <v>0</v>
      </c>
      <c r="W16" s="124" t="n">
        <f aca="false">SUM(W10:W15)</f>
        <v>0</v>
      </c>
      <c r="X16" s="124" t="n">
        <f aca="false">SUM(X10:X15)</f>
        <v>0</v>
      </c>
      <c r="Y16" s="124" t="n">
        <f aca="false">SUM(Y10:Y15)</f>
        <v>0</v>
      </c>
      <c r="Z16" s="124" t="n">
        <f aca="false">SUM(Z10:Z15)</f>
        <v>0</v>
      </c>
      <c r="AA16" s="37" t="n">
        <f aca="false">SUM(AB16,AC16,AD16,AE16)</f>
        <v>5865</v>
      </c>
      <c r="AB16" s="124" t="n">
        <f aca="false">SUM(AB10:AB15)</f>
        <v>5465</v>
      </c>
      <c r="AC16" s="124" t="n">
        <f aca="false">SUM(AC10:AC15)</f>
        <v>200</v>
      </c>
      <c r="AD16" s="124" t="n">
        <f aca="false">SUM(AD10:AD15)</f>
        <v>100</v>
      </c>
      <c r="AE16" s="124" t="n">
        <f aca="false">SUM(AE10:AE15)</f>
        <v>100</v>
      </c>
    </row>
    <row r="17" customFormat="false" ht="21.75" hidden="false" customHeight="true" outlineLevel="0" collapsed="false">
      <c r="A17" s="123" t="s">
        <v>449</v>
      </c>
      <c r="B17" s="123"/>
      <c r="C17" s="123"/>
      <c r="D17" s="123"/>
      <c r="E17" s="123"/>
      <c r="F17" s="123"/>
      <c r="G17" s="124" t="n">
        <f aca="false">G16/AA16*100</f>
        <v>0</v>
      </c>
      <c r="H17" s="214"/>
      <c r="I17" s="214"/>
      <c r="J17" s="214"/>
      <c r="K17" s="214"/>
      <c r="L17" s="124" t="n">
        <f aca="false">L16/AA16*100</f>
        <v>100</v>
      </c>
      <c r="M17" s="214"/>
      <c r="N17" s="214"/>
      <c r="O17" s="214"/>
      <c r="P17" s="214"/>
      <c r="Q17" s="124" t="n">
        <f aca="false">Q16/AA16*100</f>
        <v>0</v>
      </c>
      <c r="R17" s="214"/>
      <c r="S17" s="214"/>
      <c r="T17" s="214"/>
      <c r="U17" s="214"/>
      <c r="V17" s="124" t="n">
        <f aca="false">V16/AA16*100</f>
        <v>0</v>
      </c>
      <c r="W17" s="34"/>
      <c r="X17" s="34"/>
      <c r="Y17" s="34"/>
      <c r="Z17" s="34"/>
      <c r="AA17" s="124" t="n">
        <f aca="false">SUM(G17,L17,Q17,V17)</f>
        <v>100</v>
      </c>
      <c r="AB17" s="34"/>
      <c r="AC17" s="34"/>
      <c r="AD17" s="34"/>
      <c r="AE17" s="34"/>
    </row>
    <row r="18" customFormat="false" ht="20.25" hidden="false" customHeight="true" outlineLevel="0" collapsed="false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</row>
    <row r="19" customFormat="false" ht="20.25" hidden="false" customHeight="true" outlineLevel="0" collapsed="false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</row>
    <row r="20" customFormat="false" ht="20.25" hidden="false" customHeight="true" outlineLevel="0" collapsed="false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</row>
    <row r="21" customFormat="false" ht="20.25" hidden="false" customHeight="true" outlineLevel="0" collapsed="false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</row>
    <row r="22" customFormat="false" ht="20.25" hidden="false" customHeight="true" outlineLevel="0" collapsed="false">
      <c r="A22" s="177" t="s">
        <v>450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customFormat="false" ht="20.25" hidden="false" customHeight="true" outlineLevel="0" collapsed="false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</row>
    <row r="24" customFormat="false" ht="20.25" hidden="false" customHeight="true" outlineLevel="0" collapsed="false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215" t="s">
        <v>407</v>
      </c>
      <c r="AE24" s="215"/>
    </row>
    <row r="25" customFormat="false" ht="20.25" hidden="false" customHeight="true" outlineLevel="0" collapsed="false">
      <c r="A25" s="216" t="s">
        <v>434</v>
      </c>
      <c r="B25" s="217" t="s">
        <v>451</v>
      </c>
      <c r="C25" s="217" t="s">
        <v>452</v>
      </c>
      <c r="D25" s="217"/>
      <c r="E25" s="217" t="s">
        <v>453</v>
      </c>
      <c r="F25" s="217"/>
      <c r="G25" s="217" t="s">
        <v>454</v>
      </c>
      <c r="H25" s="217"/>
      <c r="I25" s="217" t="s">
        <v>455</v>
      </c>
      <c r="J25" s="217"/>
      <c r="K25" s="217" t="s">
        <v>456</v>
      </c>
      <c r="L25" s="217"/>
      <c r="M25" s="217"/>
      <c r="N25" s="217"/>
      <c r="O25" s="217"/>
      <c r="P25" s="217"/>
      <c r="Q25" s="217"/>
      <c r="R25" s="217"/>
      <c r="S25" s="217"/>
      <c r="T25" s="217"/>
      <c r="U25" s="218" t="s">
        <v>457</v>
      </c>
      <c r="V25" s="218"/>
      <c r="W25" s="218"/>
      <c r="X25" s="218"/>
      <c r="Y25" s="218"/>
      <c r="Z25" s="218" t="s">
        <v>458</v>
      </c>
      <c r="AA25" s="218"/>
      <c r="AB25" s="218"/>
      <c r="AC25" s="218"/>
      <c r="AD25" s="218"/>
      <c r="AE25" s="218"/>
    </row>
    <row r="26" customFormat="false" ht="20.25" hidden="false" customHeight="true" outlineLevel="0" collapsed="false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 t="s">
        <v>459</v>
      </c>
      <c r="L26" s="217"/>
      <c r="M26" s="217" t="s">
        <v>460</v>
      </c>
      <c r="N26" s="217"/>
      <c r="O26" s="217" t="s">
        <v>461</v>
      </c>
      <c r="P26" s="217"/>
      <c r="Q26" s="217"/>
      <c r="R26" s="217"/>
      <c r="S26" s="217"/>
      <c r="T26" s="217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</row>
    <row r="27" customFormat="false" ht="141" hidden="false" customHeight="true" outlineLevel="0" collapsed="false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 t="s">
        <v>462</v>
      </c>
      <c r="P27" s="217"/>
      <c r="Q27" s="217" t="s">
        <v>463</v>
      </c>
      <c r="R27" s="217"/>
      <c r="S27" s="217" t="s">
        <v>464</v>
      </c>
      <c r="T27" s="217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</row>
    <row r="28" customFormat="false" ht="20.25" hidden="false" customHeight="true" outlineLevel="0" collapsed="false">
      <c r="A28" s="216" t="n">
        <v>1</v>
      </c>
      <c r="B28" s="217" t="n">
        <v>2</v>
      </c>
      <c r="C28" s="217" t="n">
        <v>3</v>
      </c>
      <c r="D28" s="217"/>
      <c r="E28" s="217" t="n">
        <v>4</v>
      </c>
      <c r="F28" s="217"/>
      <c r="G28" s="217" t="n">
        <v>5</v>
      </c>
      <c r="H28" s="217"/>
      <c r="I28" s="217" t="n">
        <v>6</v>
      </c>
      <c r="J28" s="217"/>
      <c r="K28" s="217" t="n">
        <v>7</v>
      </c>
      <c r="L28" s="217"/>
      <c r="M28" s="217" t="n">
        <v>8</v>
      </c>
      <c r="N28" s="217"/>
      <c r="O28" s="217" t="n">
        <v>9</v>
      </c>
      <c r="P28" s="217"/>
      <c r="Q28" s="216" t="n">
        <v>10</v>
      </c>
      <c r="R28" s="216"/>
      <c r="S28" s="217" t="n">
        <v>11</v>
      </c>
      <c r="T28" s="217"/>
      <c r="U28" s="217" t="n">
        <v>12</v>
      </c>
      <c r="V28" s="217"/>
      <c r="W28" s="217"/>
      <c r="X28" s="217"/>
      <c r="Y28" s="217"/>
      <c r="Z28" s="217" t="n">
        <v>13</v>
      </c>
      <c r="AA28" s="217"/>
      <c r="AB28" s="217"/>
      <c r="AC28" s="217"/>
      <c r="AD28" s="217"/>
      <c r="AE28" s="217"/>
    </row>
    <row r="29" customFormat="false" ht="20.25" hidden="false" customHeight="true" outlineLevel="0" collapsed="false">
      <c r="A29" s="219"/>
      <c r="B29" s="220"/>
      <c r="C29" s="219"/>
      <c r="D29" s="219"/>
      <c r="E29" s="221"/>
      <c r="F29" s="221"/>
      <c r="G29" s="221"/>
      <c r="H29" s="221"/>
      <c r="I29" s="221"/>
      <c r="J29" s="221"/>
      <c r="K29" s="221"/>
      <c r="L29" s="221"/>
      <c r="M29" s="206" t="n">
        <f aca="false">SUM(O29,Q29,S29)</f>
        <v>0</v>
      </c>
      <c r="N29" s="206"/>
      <c r="O29" s="221"/>
      <c r="P29" s="221"/>
      <c r="Q29" s="221"/>
      <c r="R29" s="221"/>
      <c r="S29" s="221"/>
      <c r="T29" s="221"/>
      <c r="U29" s="222"/>
      <c r="V29" s="222"/>
      <c r="W29" s="222"/>
      <c r="X29" s="222"/>
      <c r="Y29" s="222"/>
      <c r="Z29" s="223"/>
      <c r="AA29" s="223"/>
      <c r="AB29" s="223"/>
      <c r="AC29" s="223"/>
      <c r="AD29" s="223"/>
      <c r="AE29" s="223"/>
    </row>
    <row r="30" customFormat="false" ht="20.25" hidden="false" customHeight="true" outlineLevel="0" collapsed="false">
      <c r="A30" s="219"/>
      <c r="B30" s="220"/>
      <c r="C30" s="219"/>
      <c r="D30" s="219"/>
      <c r="E30" s="221"/>
      <c r="F30" s="221"/>
      <c r="G30" s="221"/>
      <c r="H30" s="221"/>
      <c r="I30" s="221"/>
      <c r="J30" s="221"/>
      <c r="K30" s="221"/>
      <c r="L30" s="221"/>
      <c r="M30" s="206" t="n">
        <f aca="false">SUM(O30,Q30,S30)</f>
        <v>0</v>
      </c>
      <c r="N30" s="206"/>
      <c r="O30" s="221"/>
      <c r="P30" s="221"/>
      <c r="Q30" s="221"/>
      <c r="R30" s="221"/>
      <c r="S30" s="221"/>
      <c r="T30" s="221"/>
      <c r="U30" s="222"/>
      <c r="V30" s="222"/>
      <c r="W30" s="222"/>
      <c r="X30" s="222"/>
      <c r="Y30" s="222"/>
      <c r="Z30" s="223"/>
      <c r="AA30" s="223"/>
      <c r="AB30" s="223"/>
      <c r="AC30" s="223"/>
      <c r="AD30" s="223"/>
      <c r="AE30" s="223"/>
    </row>
    <row r="31" customFormat="false" ht="20.25" hidden="false" customHeight="true" outlineLevel="0" collapsed="false">
      <c r="A31" s="219"/>
      <c r="B31" s="220"/>
      <c r="C31" s="219"/>
      <c r="D31" s="219"/>
      <c r="E31" s="221"/>
      <c r="F31" s="221"/>
      <c r="G31" s="221"/>
      <c r="H31" s="221"/>
      <c r="I31" s="221"/>
      <c r="J31" s="221"/>
      <c r="K31" s="221"/>
      <c r="L31" s="221"/>
      <c r="M31" s="206" t="n">
        <f aca="false">SUM(O31,Q31,S31)</f>
        <v>0</v>
      </c>
      <c r="N31" s="206"/>
      <c r="O31" s="221"/>
      <c r="P31" s="221"/>
      <c r="Q31" s="221"/>
      <c r="R31" s="221"/>
      <c r="S31" s="221"/>
      <c r="T31" s="221"/>
      <c r="U31" s="222"/>
      <c r="V31" s="222"/>
      <c r="W31" s="222"/>
      <c r="X31" s="222"/>
      <c r="Y31" s="222"/>
      <c r="Z31" s="223"/>
      <c r="AA31" s="223"/>
      <c r="AB31" s="223"/>
      <c r="AC31" s="223"/>
      <c r="AD31" s="223"/>
      <c r="AE31" s="223"/>
    </row>
    <row r="32" customFormat="false" ht="20.25" hidden="false" customHeight="true" outlineLevel="0" collapsed="false">
      <c r="A32" s="219"/>
      <c r="B32" s="220"/>
      <c r="C32" s="219"/>
      <c r="D32" s="219"/>
      <c r="E32" s="221"/>
      <c r="F32" s="221"/>
      <c r="G32" s="221"/>
      <c r="H32" s="221"/>
      <c r="I32" s="221"/>
      <c r="J32" s="221"/>
      <c r="K32" s="221"/>
      <c r="L32" s="221"/>
      <c r="M32" s="206" t="n">
        <f aca="false">SUM(O32,Q32,S32)</f>
        <v>0</v>
      </c>
      <c r="N32" s="206"/>
      <c r="O32" s="221"/>
      <c r="P32" s="221"/>
      <c r="Q32" s="221"/>
      <c r="R32" s="221"/>
      <c r="S32" s="221"/>
      <c r="T32" s="221"/>
      <c r="U32" s="222"/>
      <c r="V32" s="222"/>
      <c r="W32" s="222"/>
      <c r="X32" s="222"/>
      <c r="Y32" s="222"/>
      <c r="Z32" s="223"/>
      <c r="AA32" s="223"/>
      <c r="AB32" s="223"/>
      <c r="AC32" s="223"/>
      <c r="AD32" s="223"/>
      <c r="AE32" s="223"/>
    </row>
    <row r="33" customFormat="false" ht="20.25" hidden="false" customHeight="true" outlineLevel="0" collapsed="false">
      <c r="A33" s="219"/>
      <c r="B33" s="220"/>
      <c r="C33" s="219"/>
      <c r="D33" s="219"/>
      <c r="E33" s="221"/>
      <c r="F33" s="221"/>
      <c r="G33" s="221"/>
      <c r="H33" s="221"/>
      <c r="I33" s="221"/>
      <c r="J33" s="221"/>
      <c r="K33" s="221"/>
      <c r="L33" s="221"/>
      <c r="M33" s="206" t="n">
        <f aca="false">SUM(O33,Q33,S33)</f>
        <v>0</v>
      </c>
      <c r="N33" s="206"/>
      <c r="O33" s="221"/>
      <c r="P33" s="221"/>
      <c r="Q33" s="221"/>
      <c r="R33" s="221"/>
      <c r="S33" s="221"/>
      <c r="T33" s="221"/>
      <c r="U33" s="222"/>
      <c r="V33" s="222"/>
      <c r="W33" s="222"/>
      <c r="X33" s="222"/>
      <c r="Y33" s="222"/>
      <c r="Z33" s="223"/>
      <c r="AA33" s="223"/>
      <c r="AB33" s="223"/>
      <c r="AC33" s="223"/>
      <c r="AD33" s="223"/>
      <c r="AE33" s="223"/>
    </row>
    <row r="34" customFormat="false" ht="20.25" hidden="false" customHeight="true" outlineLevel="0" collapsed="false">
      <c r="A34" s="219"/>
      <c r="B34" s="220"/>
      <c r="C34" s="219"/>
      <c r="D34" s="219"/>
      <c r="E34" s="221"/>
      <c r="F34" s="221"/>
      <c r="G34" s="221"/>
      <c r="H34" s="221"/>
      <c r="I34" s="221"/>
      <c r="J34" s="221"/>
      <c r="K34" s="221"/>
      <c r="L34" s="221"/>
      <c r="M34" s="206" t="n">
        <f aca="false">SUM(O34,Q34,S34)</f>
        <v>0</v>
      </c>
      <c r="N34" s="206"/>
      <c r="O34" s="221"/>
      <c r="P34" s="221"/>
      <c r="Q34" s="221"/>
      <c r="R34" s="221"/>
      <c r="S34" s="221"/>
      <c r="T34" s="221"/>
      <c r="U34" s="222"/>
      <c r="V34" s="222"/>
      <c r="W34" s="222"/>
      <c r="X34" s="222"/>
      <c r="Y34" s="222"/>
      <c r="Z34" s="223"/>
      <c r="AA34" s="223"/>
      <c r="AB34" s="223"/>
      <c r="AC34" s="223"/>
      <c r="AD34" s="223"/>
      <c r="AE34" s="223"/>
    </row>
    <row r="35" customFormat="false" ht="20.25" hidden="false" customHeight="true" outlineLevel="0" collapsed="false">
      <c r="A35" s="219"/>
      <c r="B35" s="220"/>
      <c r="C35" s="219"/>
      <c r="D35" s="219"/>
      <c r="E35" s="221"/>
      <c r="F35" s="221"/>
      <c r="G35" s="221"/>
      <c r="H35" s="221"/>
      <c r="I35" s="221"/>
      <c r="J35" s="221"/>
      <c r="K35" s="221"/>
      <c r="L35" s="221"/>
      <c r="M35" s="206" t="n">
        <f aca="false">SUM(O35,Q35,S35)</f>
        <v>0</v>
      </c>
      <c r="N35" s="206"/>
      <c r="O35" s="221"/>
      <c r="P35" s="221"/>
      <c r="Q35" s="221"/>
      <c r="R35" s="221"/>
      <c r="S35" s="221"/>
      <c r="T35" s="221"/>
      <c r="U35" s="222"/>
      <c r="V35" s="222"/>
      <c r="W35" s="222"/>
      <c r="X35" s="222"/>
      <c r="Y35" s="222"/>
      <c r="Z35" s="223"/>
      <c r="AA35" s="223"/>
      <c r="AB35" s="223"/>
      <c r="AC35" s="223"/>
      <c r="AD35" s="223"/>
      <c r="AE35" s="223"/>
    </row>
    <row r="36" customFormat="false" ht="20.25" hidden="false" customHeight="true" outlineLevel="0" collapsed="false">
      <c r="A36" s="224" t="s">
        <v>183</v>
      </c>
      <c r="B36" s="224"/>
      <c r="C36" s="224"/>
      <c r="D36" s="224"/>
      <c r="E36" s="124" t="n">
        <f aca="false">SUM(E29:E35)</f>
        <v>0</v>
      </c>
      <c r="F36" s="124"/>
      <c r="G36" s="124" t="n">
        <f aca="false">SUM(G29:G35)</f>
        <v>0</v>
      </c>
      <c r="H36" s="124"/>
      <c r="I36" s="124" t="n">
        <f aca="false">SUM(I29:I35)</f>
        <v>0</v>
      </c>
      <c r="J36" s="124"/>
      <c r="K36" s="124" t="n">
        <f aca="false">SUM(K29:K35)</f>
        <v>0</v>
      </c>
      <c r="L36" s="124"/>
      <c r="M36" s="124" t="n">
        <f aca="false">SUM(M29:M35)</f>
        <v>0</v>
      </c>
      <c r="N36" s="124"/>
      <c r="O36" s="124" t="n">
        <f aca="false">SUM(O29:O35)</f>
        <v>0</v>
      </c>
      <c r="P36" s="124"/>
      <c r="Q36" s="124" t="n">
        <f aca="false">SUM(Q29:Q35)</f>
        <v>0</v>
      </c>
      <c r="R36" s="124"/>
      <c r="S36" s="124" t="n">
        <f aca="false">SUM(S29:S35)</f>
        <v>0</v>
      </c>
      <c r="T36" s="124"/>
      <c r="U36" s="225"/>
      <c r="V36" s="225"/>
      <c r="W36" s="225"/>
      <c r="X36" s="225"/>
      <c r="Y36" s="225"/>
      <c r="Z36" s="226"/>
      <c r="AA36" s="226"/>
      <c r="AB36" s="226"/>
      <c r="AC36" s="226"/>
      <c r="AD36" s="226"/>
      <c r="AE36" s="226"/>
    </row>
    <row r="37" s="230" customFormat="true" ht="20.25" hidden="false" customHeight="true" outlineLevel="0" collapsed="false">
      <c r="A37" s="102"/>
      <c r="B37" s="102"/>
      <c r="C37" s="102"/>
      <c r="D37" s="102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8"/>
      <c r="V37" s="228"/>
      <c r="W37" s="228"/>
      <c r="X37" s="228"/>
      <c r="Y37" s="228"/>
      <c r="Z37" s="229"/>
      <c r="AA37" s="229"/>
      <c r="AB37" s="229"/>
      <c r="AC37" s="229"/>
      <c r="AD37" s="229"/>
      <c r="AE37" s="229"/>
    </row>
    <row r="38" s="230" customFormat="true" ht="20.25" hidden="false" customHeight="true" outlineLevel="0" collapsed="false">
      <c r="A38" s="102"/>
      <c r="B38" s="102"/>
      <c r="C38" s="102"/>
      <c r="D38" s="102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8"/>
      <c r="V38" s="228"/>
      <c r="W38" s="228"/>
      <c r="X38" s="228"/>
      <c r="Y38" s="228"/>
      <c r="Z38" s="229"/>
      <c r="AA38" s="229"/>
      <c r="AB38" s="229"/>
      <c r="AC38" s="229"/>
      <c r="AD38" s="229"/>
      <c r="AE38" s="229"/>
    </row>
    <row r="39" s="230" customFormat="true" ht="20.25" hidden="false" customHeight="true" outlineLevel="0" collapsed="false">
      <c r="A39" s="102"/>
      <c r="B39" s="102"/>
      <c r="C39" s="102"/>
      <c r="D39" s="102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8"/>
      <c r="V39" s="228"/>
      <c r="W39" s="228"/>
      <c r="X39" s="228"/>
      <c r="Y39" s="228"/>
      <c r="Z39" s="229"/>
      <c r="AA39" s="229"/>
      <c r="AB39" s="229"/>
      <c r="AC39" s="229"/>
      <c r="AD39" s="229"/>
      <c r="AE39" s="229"/>
    </row>
    <row r="40" s="230" customFormat="true" ht="20.25" hidden="false" customHeight="true" outlineLevel="0" collapsed="false">
      <c r="A40" s="102"/>
      <c r="B40" s="102"/>
      <c r="C40" s="102"/>
      <c r="D40" s="102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8"/>
      <c r="V40" s="228"/>
      <c r="W40" s="228"/>
      <c r="X40" s="228"/>
      <c r="Y40" s="228"/>
      <c r="Z40" s="229"/>
      <c r="AA40" s="229"/>
      <c r="AB40" s="229"/>
      <c r="AC40" s="229"/>
      <c r="AD40" s="229"/>
      <c r="AE40" s="229"/>
    </row>
    <row r="41" customFormat="false" ht="17.35" hidden="false" customHeight="true" outlineLevel="0" collapsed="false">
      <c r="A41" s="102" t="s">
        <v>414</v>
      </c>
      <c r="B41" s="102"/>
      <c r="C41" s="231"/>
      <c r="D41" s="231"/>
      <c r="E41" s="231"/>
      <c r="F41" s="231"/>
      <c r="G41" s="166"/>
      <c r="H41" s="166"/>
      <c r="I41" s="166"/>
      <c r="J41" s="166"/>
      <c r="K41" s="166"/>
      <c r="L41" s="232" t="s">
        <v>465</v>
      </c>
      <c r="M41" s="232"/>
      <c r="N41" s="232"/>
      <c r="O41" s="232"/>
      <c r="P41" s="232"/>
      <c r="Q41" s="232"/>
      <c r="R41" s="233"/>
      <c r="S41" s="233"/>
      <c r="T41" s="233"/>
      <c r="U41" s="166"/>
      <c r="V41" s="166"/>
      <c r="W41" s="166"/>
      <c r="X41" s="166"/>
      <c r="Y41" s="166"/>
      <c r="Z41" s="166"/>
      <c r="AA41" s="175" t="s">
        <v>163</v>
      </c>
      <c r="AB41" s="175"/>
      <c r="AC41" s="175"/>
    </row>
    <row r="42" customFormat="false" ht="18.75" hidden="false" customHeight="true" outlineLevel="0" collapsed="false">
      <c r="A42" s="102"/>
      <c r="B42" s="102"/>
      <c r="C42" s="234"/>
      <c r="D42" s="234"/>
      <c r="E42" s="166"/>
      <c r="F42" s="166"/>
      <c r="G42" s="166"/>
      <c r="H42" s="166"/>
      <c r="I42" s="166"/>
      <c r="J42" s="166"/>
      <c r="K42" s="166"/>
      <c r="L42" s="108" t="s">
        <v>466</v>
      </c>
      <c r="M42" s="108"/>
      <c r="N42" s="108"/>
      <c r="O42" s="108"/>
      <c r="P42" s="108"/>
      <c r="Q42" s="108"/>
      <c r="R42" s="107"/>
      <c r="S42" s="107"/>
      <c r="T42" s="107"/>
      <c r="U42" s="166"/>
      <c r="V42" s="166"/>
      <c r="W42" s="166"/>
      <c r="X42" s="166"/>
      <c r="Y42" s="166"/>
      <c r="Z42" s="166"/>
      <c r="AA42" s="103" t="s">
        <v>165</v>
      </c>
      <c r="AB42" s="103"/>
      <c r="AC42" s="103"/>
    </row>
    <row r="43" customFormat="false" ht="12.75" hidden="false" customHeight="false" outlineLevel="0" collapsed="false"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</row>
    <row r="44" customFormat="false" ht="12.75" hidden="false" customHeight="false" outlineLevel="0" collapsed="false"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</row>
    <row r="46" customFormat="false" ht="12.75" hidden="false" customHeight="false" outlineLevel="0" collapsed="false"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</row>
  </sheetData>
  <mergeCells count="148">
    <mergeCell ref="A3:AE3"/>
    <mergeCell ref="A6:A8"/>
    <mergeCell ref="B6:F8"/>
    <mergeCell ref="G6:K6"/>
    <mergeCell ref="L6:P6"/>
    <mergeCell ref="Q6:U6"/>
    <mergeCell ref="V6:Z6"/>
    <mergeCell ref="AA6:AE6"/>
    <mergeCell ref="G7:G8"/>
    <mergeCell ref="H7:K7"/>
    <mergeCell ref="L7:L8"/>
    <mergeCell ref="M7:P7"/>
    <mergeCell ref="Q7:Q8"/>
    <mergeCell ref="R7:U7"/>
    <mergeCell ref="V7:V8"/>
    <mergeCell ref="W7:Z7"/>
    <mergeCell ref="AA7:AA8"/>
    <mergeCell ref="AB7:AE7"/>
    <mergeCell ref="B9:F9"/>
    <mergeCell ref="B10:F10"/>
    <mergeCell ref="B11:F11"/>
    <mergeCell ref="B12:F12"/>
    <mergeCell ref="B13:F13"/>
    <mergeCell ref="B14:F14"/>
    <mergeCell ref="B15:F15"/>
    <mergeCell ref="A16:F16"/>
    <mergeCell ref="A17:F17"/>
    <mergeCell ref="A22:AE22"/>
    <mergeCell ref="AD24:AE24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Y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Y30"/>
    <mergeCell ref="Z30:AE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Y31"/>
    <mergeCell ref="Z31:AE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Y32"/>
    <mergeCell ref="Z32:AE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Y33"/>
    <mergeCell ref="Z33:AE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Y35"/>
    <mergeCell ref="Z35:AE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Y36"/>
    <mergeCell ref="Z36:AE36"/>
    <mergeCell ref="A41:B42"/>
    <mergeCell ref="L41:Q41"/>
    <mergeCell ref="AA41:AC41"/>
    <mergeCell ref="L42:Q42"/>
    <mergeCell ref="AA42:AC42"/>
  </mergeCells>
  <printOptions headings="false" gridLines="false" gridLinesSet="true" horizontalCentered="false" verticalCentered="false"/>
  <pageMargins left="1.18125" right="0.315277777777778" top="1.18125" bottom="0.747916666666667" header="0.511811023622047" footer="0.511811023622047"/>
  <pageSetup paperSize="9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LibreOffice/25.2.6.2$Linux_X86_64 LibreOffice_project/520$Build-2</Application>
  <AppVersion>15.0000</AppVersion>
  <Company>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2003-03-13T16:00:22Z</dcterms:created>
  <dc:creator>us</dc:creator>
  <dc:description/>
  <dc:language>uk-UA</dc:language>
  <cp:lastModifiedBy/>
  <cp:lastPrinted>2026-01-21T08:53:45Z</cp:lastPrinted>
  <dcterms:modified xsi:type="dcterms:W3CDTF">2026-01-27T08:47:43Z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