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речко М.В\Планы\Фін.план 2026 рік\ЗВІТИ 2026\"/>
    </mc:Choice>
  </mc:AlternateContent>
  <xr:revisionPtr revIDLastSave="0" documentId="13_ncr:1_{B9432EB7-109A-43A2-B513-3F31BE8A1873}" xr6:coauthVersionLast="47" xr6:coauthVersionMax="47" xr10:uidLastSave="{00000000-0000-0000-0000-000000000000}"/>
  <bookViews>
    <workbookView xWindow="-108" yWindow="-108" windowWidth="23256" windowHeight="13968" tabRatio="794" xr2:uid="{83A0A269-A22E-40C8-8476-135B7CCF2EA8}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  <sheet name="розрахунок коеф." sheetId="2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1">'І. Інф. до звіт.'!$21:$21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джер.кап.інв.'!$A$1:$AC$55</definedName>
    <definedName name="_xlnm.Print_Area" localSheetId="1">'І. Інф. до звіт.'!$A$1:$N$154</definedName>
    <definedName name="_xlnm.Print_Area" localSheetId="0">'Осн. фін. пок.'!$A$1:$H$132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8" l="1"/>
  <c r="E39" i="18"/>
  <c r="H31" i="19"/>
  <c r="G31" i="19"/>
  <c r="D8" i="19" l="1"/>
  <c r="D19" i="19"/>
  <c r="F57" i="18"/>
  <c r="N10" i="3"/>
  <c r="F56" i="18" s="1"/>
  <c r="N8" i="3"/>
  <c r="F54" i="18" s="1"/>
  <c r="D121" i="14" l="1"/>
  <c r="D122" i="14"/>
  <c r="D120" i="14"/>
  <c r="D17" i="20"/>
  <c r="E9" i="20"/>
  <c r="C17" i="20"/>
  <c r="B17" i="20"/>
  <c r="B19" i="20" s="1"/>
  <c r="C56" i="14" s="1"/>
  <c r="E7" i="20"/>
  <c r="F108" i="2" l="1"/>
  <c r="F104" i="2"/>
  <c r="F101" i="2"/>
  <c r="F41" i="2" l="1"/>
  <c r="F19" i="18" l="1"/>
  <c r="F114" i="14"/>
  <c r="C111" i="14" l="1"/>
  <c r="C112" i="14"/>
  <c r="C105" i="14"/>
  <c r="C106" i="14"/>
  <c r="C119" i="14" l="1"/>
  <c r="D119" i="14"/>
  <c r="C123" i="14"/>
  <c r="C124" i="14"/>
  <c r="F119" i="14"/>
  <c r="F123" i="14"/>
  <c r="F124" i="14"/>
  <c r="D112" i="14"/>
  <c r="D113" i="14"/>
  <c r="D114" i="14"/>
  <c r="D115" i="14"/>
  <c r="D111" i="14"/>
  <c r="D106" i="14"/>
  <c r="D107" i="14"/>
  <c r="D108" i="14"/>
  <c r="D109" i="14"/>
  <c r="D105" i="14"/>
  <c r="F135" i="14"/>
  <c r="E135" i="14"/>
  <c r="E124" i="14"/>
  <c r="E123" i="14"/>
  <c r="E99" i="14"/>
  <c r="E100" i="14"/>
  <c r="E101" i="14"/>
  <c r="F99" i="14"/>
  <c r="E88" i="14"/>
  <c r="I91" i="14" s="1"/>
  <c r="E81" i="14"/>
  <c r="T13" i="9"/>
  <c r="U13" i="9"/>
  <c r="T14" i="9"/>
  <c r="U14" i="9"/>
  <c r="T15" i="9"/>
  <c r="U15" i="9"/>
  <c r="T16" i="9"/>
  <c r="T17" i="9"/>
  <c r="U17" i="9"/>
  <c r="T18" i="9"/>
  <c r="T19" i="9"/>
  <c r="U19" i="9"/>
  <c r="AA13" i="9"/>
  <c r="AA14" i="9"/>
  <c r="AA15" i="9"/>
  <c r="AA16" i="9"/>
  <c r="AA17" i="9"/>
  <c r="AA18" i="9"/>
  <c r="AA19" i="9"/>
  <c r="Z14" i="9"/>
  <c r="AC14" i="9" s="1"/>
  <c r="Z15" i="9"/>
  <c r="Z16" i="9"/>
  <c r="Z17" i="9"/>
  <c r="Z18" i="9"/>
  <c r="Z19" i="9"/>
  <c r="Z13" i="9"/>
  <c r="AB13" i="9" s="1"/>
  <c r="S12" i="9"/>
  <c r="R12" i="9"/>
  <c r="R23" i="9" s="1"/>
  <c r="O23" i="9"/>
  <c r="N23" i="9"/>
  <c r="P22" i="9"/>
  <c r="P21" i="9"/>
  <c r="P20" i="9"/>
  <c r="P12" i="9"/>
  <c r="P11" i="9"/>
  <c r="P10" i="9"/>
  <c r="J8" i="3"/>
  <c r="J10" i="3"/>
  <c r="D81" i="18"/>
  <c r="D55" i="18"/>
  <c r="D56" i="18"/>
  <c r="D57" i="18"/>
  <c r="D58" i="18"/>
  <c r="D59" i="18"/>
  <c r="D54" i="18"/>
  <c r="D36" i="18"/>
  <c r="D37" i="18"/>
  <c r="D38" i="18"/>
  <c r="D39" i="18"/>
  <c r="D35" i="18"/>
  <c r="D30" i="18"/>
  <c r="D31" i="18"/>
  <c r="D33" i="18"/>
  <c r="D29" i="18"/>
  <c r="D26" i="18"/>
  <c r="D27" i="18"/>
  <c r="D25" i="18"/>
  <c r="D22" i="18"/>
  <c r="D23" i="18"/>
  <c r="D19" i="18"/>
  <c r="D8" i="18"/>
  <c r="E60" i="18"/>
  <c r="D45" i="19"/>
  <c r="D41" i="19"/>
  <c r="D34" i="19"/>
  <c r="D33" i="19"/>
  <c r="D31" i="19"/>
  <c r="D25" i="19"/>
  <c r="D24" i="19"/>
  <c r="D138" i="2"/>
  <c r="D139" i="2"/>
  <c r="D140" i="2"/>
  <c r="D141" i="2"/>
  <c r="D142" i="2"/>
  <c r="D137" i="2"/>
  <c r="D136" i="2" s="1"/>
  <c r="C136" i="2"/>
  <c r="F136" i="2"/>
  <c r="D124" i="2"/>
  <c r="D122" i="2"/>
  <c r="D121" i="2"/>
  <c r="G117" i="2"/>
  <c r="H117" i="2"/>
  <c r="G118" i="2"/>
  <c r="G119" i="2"/>
  <c r="H119" i="2"/>
  <c r="D118" i="2"/>
  <c r="D119" i="2"/>
  <c r="D117" i="2"/>
  <c r="C116" i="2"/>
  <c r="F116" i="2"/>
  <c r="G96" i="2"/>
  <c r="H96" i="2"/>
  <c r="G97" i="2"/>
  <c r="H97" i="2"/>
  <c r="G98" i="2"/>
  <c r="G99" i="2"/>
  <c r="H99" i="2"/>
  <c r="G100" i="2"/>
  <c r="H100" i="2"/>
  <c r="G101" i="2"/>
  <c r="G102" i="2"/>
  <c r="H102" i="2"/>
  <c r="G103" i="2"/>
  <c r="G105" i="2"/>
  <c r="G106" i="2"/>
  <c r="G107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96" i="2"/>
  <c r="C95" i="2"/>
  <c r="D8" i="20" s="1"/>
  <c r="F95" i="2"/>
  <c r="G84" i="2"/>
  <c r="H84" i="2"/>
  <c r="G85" i="2"/>
  <c r="G86" i="2"/>
  <c r="G87" i="2"/>
  <c r="G88" i="2"/>
  <c r="H88" i="2"/>
  <c r="D85" i="2"/>
  <c r="D86" i="2"/>
  <c r="D87" i="2"/>
  <c r="D88" i="2"/>
  <c r="D84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66" i="2"/>
  <c r="G67" i="2"/>
  <c r="H67" i="2"/>
  <c r="G68" i="2"/>
  <c r="H68" i="2"/>
  <c r="G69" i="2"/>
  <c r="H69" i="2"/>
  <c r="G70" i="2"/>
  <c r="H70" i="2"/>
  <c r="G71" i="2"/>
  <c r="H71" i="2"/>
  <c r="D67" i="2"/>
  <c r="D68" i="2"/>
  <c r="D69" i="2"/>
  <c r="D70" i="2"/>
  <c r="D71" i="2"/>
  <c r="D66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44" i="2"/>
  <c r="C33" i="2"/>
  <c r="D35" i="2"/>
  <c r="D36" i="2"/>
  <c r="D37" i="2"/>
  <c r="D38" i="2"/>
  <c r="D39" i="2"/>
  <c r="D40" i="2"/>
  <c r="D41" i="2"/>
  <c r="D34" i="2"/>
  <c r="F33" i="2"/>
  <c r="D26" i="2"/>
  <c r="D27" i="2"/>
  <c r="D28" i="2"/>
  <c r="D29" i="2"/>
  <c r="D30" i="2"/>
  <c r="D31" i="2"/>
  <c r="D32" i="2"/>
  <c r="D25" i="2"/>
  <c r="E136" i="2"/>
  <c r="E116" i="2"/>
  <c r="E108" i="2"/>
  <c r="E104" i="2"/>
  <c r="G104" i="2" s="1"/>
  <c r="C83" i="2"/>
  <c r="F83" i="2"/>
  <c r="E83" i="2"/>
  <c r="C65" i="2"/>
  <c r="F65" i="2"/>
  <c r="E65" i="2"/>
  <c r="E33" i="2"/>
  <c r="N9" i="3" l="1"/>
  <c r="J9" i="3" s="1"/>
  <c r="S23" i="9"/>
  <c r="AC19" i="9"/>
  <c r="AC15" i="9"/>
  <c r="AC13" i="9"/>
  <c r="AB18" i="9"/>
  <c r="AC17" i="9"/>
  <c r="D124" i="14"/>
  <c r="D123" i="14"/>
  <c r="AB15" i="9"/>
  <c r="AB16" i="9"/>
  <c r="AB19" i="9"/>
  <c r="AB14" i="9"/>
  <c r="AB17" i="9"/>
  <c r="P23" i="9"/>
  <c r="E95" i="2"/>
  <c r="D33" i="2"/>
  <c r="D65" i="2"/>
  <c r="H108" i="2"/>
  <c r="H104" i="2"/>
  <c r="G108" i="2"/>
  <c r="D83" i="2"/>
  <c r="D116" i="2"/>
  <c r="D95" i="2"/>
  <c r="F14" i="2" l="1"/>
  <c r="H14" i="2" s="1"/>
  <c r="F15" i="2" l="1"/>
  <c r="F16" i="2" s="1"/>
  <c r="C14" i="2"/>
  <c r="E14" i="2" s="1"/>
  <c r="C15" i="2" l="1"/>
  <c r="L15" i="2" s="1"/>
  <c r="F23" i="2"/>
  <c r="C110" i="14"/>
  <c r="D110" i="14"/>
  <c r="E110" i="14"/>
  <c r="F110" i="14"/>
  <c r="G110" i="14" s="1"/>
  <c r="D24" i="2"/>
  <c r="E24" i="2"/>
  <c r="B10" i="20" s="1"/>
  <c r="F24" i="2"/>
  <c r="B11" i="20" s="1"/>
  <c r="D66" i="14"/>
  <c r="C65" i="14"/>
  <c r="D65" i="14"/>
  <c r="C64" i="14"/>
  <c r="D64" i="14"/>
  <c r="C62" i="14"/>
  <c r="D62" i="14"/>
  <c r="C61" i="14"/>
  <c r="D61" i="14"/>
  <c r="C58" i="14"/>
  <c r="D58" i="14"/>
  <c r="E65" i="14"/>
  <c r="E64" i="14"/>
  <c r="E62" i="14"/>
  <c r="E61" i="14"/>
  <c r="E58" i="14"/>
  <c r="D37" i="19"/>
  <c r="E37" i="19"/>
  <c r="F37" i="19"/>
  <c r="H37" i="19" s="1"/>
  <c r="C37" i="19"/>
  <c r="G85" i="14"/>
  <c r="G86" i="14"/>
  <c r="H86" i="14"/>
  <c r="G87" i="14"/>
  <c r="H87" i="14"/>
  <c r="G88" i="14"/>
  <c r="H88" i="14"/>
  <c r="D98" i="14"/>
  <c r="C98" i="14"/>
  <c r="C53" i="18"/>
  <c r="C50" i="18" s="1"/>
  <c r="C60" i="18" s="1"/>
  <c r="D53" i="18"/>
  <c r="D50" i="18" s="1"/>
  <c r="D60" i="18" s="1"/>
  <c r="E53" i="18"/>
  <c r="C15" i="18"/>
  <c r="C7" i="18"/>
  <c r="D15" i="18"/>
  <c r="D7" i="18"/>
  <c r="E15" i="18"/>
  <c r="H124" i="14"/>
  <c r="H123" i="14"/>
  <c r="G118" i="14"/>
  <c r="F53" i="18"/>
  <c r="F50" i="18" s="1"/>
  <c r="F21" i="18" s="1"/>
  <c r="D21" i="18" s="1"/>
  <c r="E98" i="14"/>
  <c r="E97" i="14"/>
  <c r="E96" i="14"/>
  <c r="E95" i="14"/>
  <c r="F101" i="14"/>
  <c r="G101" i="14" s="1"/>
  <c r="F100" i="14"/>
  <c r="G100" i="14" s="1"/>
  <c r="F97" i="14"/>
  <c r="F96" i="14"/>
  <c r="G96" i="14" s="1"/>
  <c r="F95" i="14"/>
  <c r="AA11" i="9"/>
  <c r="AA12" i="9"/>
  <c r="AA20" i="9"/>
  <c r="AA21" i="9"/>
  <c r="AB21" i="9" s="1"/>
  <c r="AA22" i="9"/>
  <c r="Z11" i="9"/>
  <c r="Z12" i="9"/>
  <c r="Z20" i="9"/>
  <c r="Z21" i="9"/>
  <c r="Z22" i="9"/>
  <c r="D43" i="19"/>
  <c r="E43" i="19"/>
  <c r="H43" i="19" s="1"/>
  <c r="F43" i="19"/>
  <c r="D32" i="19"/>
  <c r="E32" i="19"/>
  <c r="F32" i="19"/>
  <c r="G32" i="19" s="1"/>
  <c r="D23" i="19"/>
  <c r="E23" i="19"/>
  <c r="F23" i="19"/>
  <c r="D143" i="2"/>
  <c r="E143" i="2"/>
  <c r="F143" i="2"/>
  <c r="G143" i="2" s="1"/>
  <c r="F89" i="2"/>
  <c r="D11" i="20" s="1"/>
  <c r="E89" i="2"/>
  <c r="D10" i="20" s="1"/>
  <c r="D89" i="2"/>
  <c r="D80" i="2"/>
  <c r="E80" i="2"/>
  <c r="F80" i="2"/>
  <c r="D72" i="2"/>
  <c r="E72" i="2"/>
  <c r="F72" i="2"/>
  <c r="D43" i="2"/>
  <c r="E43" i="2"/>
  <c r="C10" i="20" s="1"/>
  <c r="F43" i="2"/>
  <c r="C11" i="20" s="1"/>
  <c r="E119" i="14"/>
  <c r="H119" i="14" s="1"/>
  <c r="D104" i="14"/>
  <c r="E104" i="14"/>
  <c r="F104" i="14"/>
  <c r="D44" i="14"/>
  <c r="E44" i="14"/>
  <c r="F44" i="14"/>
  <c r="C44" i="14"/>
  <c r="D43" i="14"/>
  <c r="E43" i="14"/>
  <c r="F43" i="14"/>
  <c r="C43" i="14"/>
  <c r="D42" i="14"/>
  <c r="E42" i="14"/>
  <c r="F42" i="14"/>
  <c r="C42" i="14"/>
  <c r="D41" i="14"/>
  <c r="E41" i="14"/>
  <c r="F41" i="14"/>
  <c r="C41" i="14"/>
  <c r="D40" i="14"/>
  <c r="E40" i="14"/>
  <c r="F40" i="14"/>
  <c r="C40" i="14"/>
  <c r="F34" i="14"/>
  <c r="C34" i="14"/>
  <c r="G120" i="14"/>
  <c r="H120" i="14"/>
  <c r="G121" i="14"/>
  <c r="H121" i="14"/>
  <c r="G122" i="14"/>
  <c r="N36" i="9"/>
  <c r="N37" i="9"/>
  <c r="N38" i="9"/>
  <c r="N39" i="9"/>
  <c r="N40" i="9"/>
  <c r="N41" i="9"/>
  <c r="H42" i="9"/>
  <c r="J42" i="9"/>
  <c r="L42" i="9"/>
  <c r="P42" i="9"/>
  <c r="R42" i="9"/>
  <c r="T42" i="9"/>
  <c r="F42" i="9"/>
  <c r="N35" i="9"/>
  <c r="X20" i="9"/>
  <c r="X21" i="9"/>
  <c r="T20" i="9"/>
  <c r="U20" i="9"/>
  <c r="T21" i="9"/>
  <c r="L20" i="9"/>
  <c r="L21" i="9"/>
  <c r="D120" i="2"/>
  <c r="E120" i="2"/>
  <c r="F120" i="2"/>
  <c r="D114" i="2"/>
  <c r="E114" i="2"/>
  <c r="F114" i="2"/>
  <c r="G73" i="14"/>
  <c r="H73" i="14"/>
  <c r="G74" i="14"/>
  <c r="H74" i="14"/>
  <c r="G75" i="14"/>
  <c r="H75" i="14"/>
  <c r="G76" i="14"/>
  <c r="H76" i="14"/>
  <c r="G77" i="14"/>
  <c r="H77" i="14"/>
  <c r="G78" i="14"/>
  <c r="G79" i="14"/>
  <c r="G81" i="14"/>
  <c r="H81" i="14"/>
  <c r="G82" i="14"/>
  <c r="G83" i="14"/>
  <c r="G89" i="14"/>
  <c r="G90" i="14"/>
  <c r="G91" i="14"/>
  <c r="H91" i="14"/>
  <c r="H71" i="14"/>
  <c r="G71" i="14"/>
  <c r="G57" i="18"/>
  <c r="E50" i="18"/>
  <c r="H31" i="2"/>
  <c r="G31" i="2"/>
  <c r="C43" i="2"/>
  <c r="C8" i="20" s="1"/>
  <c r="H107" i="14"/>
  <c r="H108" i="14"/>
  <c r="H109" i="14"/>
  <c r="H113" i="14"/>
  <c r="H114" i="14"/>
  <c r="H115" i="14"/>
  <c r="G109" i="14"/>
  <c r="G111" i="14"/>
  <c r="G112" i="14"/>
  <c r="G113" i="14"/>
  <c r="G114" i="14"/>
  <c r="G115" i="14"/>
  <c r="G108" i="14"/>
  <c r="G106" i="14"/>
  <c r="G107" i="14"/>
  <c r="G105" i="14"/>
  <c r="G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25" i="2"/>
  <c r="H25" i="2"/>
  <c r="G26" i="2"/>
  <c r="H26" i="2"/>
  <c r="G27" i="2"/>
  <c r="H27" i="2"/>
  <c r="G28" i="2"/>
  <c r="H28" i="2"/>
  <c r="G29" i="2"/>
  <c r="H29" i="2"/>
  <c r="G30" i="2"/>
  <c r="H30" i="2"/>
  <c r="G32" i="2"/>
  <c r="G33" i="2"/>
  <c r="H33" i="2"/>
  <c r="G44" i="2"/>
  <c r="H44" i="2"/>
  <c r="G45" i="2"/>
  <c r="G46" i="2"/>
  <c r="G47" i="2"/>
  <c r="G48" i="2"/>
  <c r="G49" i="2"/>
  <c r="G50" i="2"/>
  <c r="H50" i="2"/>
  <c r="G51" i="2"/>
  <c r="H51" i="2"/>
  <c r="G52" i="2"/>
  <c r="H52" i="2"/>
  <c r="G53" i="2"/>
  <c r="H53" i="2"/>
  <c r="G54" i="2"/>
  <c r="G55" i="2"/>
  <c r="G56" i="2"/>
  <c r="G57" i="2"/>
  <c r="H57" i="2"/>
  <c r="G58" i="2"/>
  <c r="G59" i="2"/>
  <c r="G60" i="2"/>
  <c r="G61" i="2"/>
  <c r="G62" i="2"/>
  <c r="H62" i="2"/>
  <c r="G63" i="2"/>
  <c r="H63" i="2"/>
  <c r="G64" i="2"/>
  <c r="H64" i="2"/>
  <c r="G65" i="2"/>
  <c r="H65" i="2"/>
  <c r="G73" i="2"/>
  <c r="G74" i="2"/>
  <c r="G75" i="2"/>
  <c r="G76" i="2"/>
  <c r="G77" i="2"/>
  <c r="G78" i="2"/>
  <c r="G79" i="2"/>
  <c r="G81" i="2"/>
  <c r="G82" i="2"/>
  <c r="G83" i="2"/>
  <c r="H83" i="2"/>
  <c r="G90" i="2"/>
  <c r="G91" i="2"/>
  <c r="G92" i="2"/>
  <c r="G93" i="2"/>
  <c r="G94" i="2"/>
  <c r="G95" i="2"/>
  <c r="H95" i="2"/>
  <c r="G115" i="2"/>
  <c r="G116" i="2"/>
  <c r="H116" i="2"/>
  <c r="G121" i="2"/>
  <c r="G122" i="2"/>
  <c r="G124" i="2"/>
  <c r="H124" i="2"/>
  <c r="C16" i="2"/>
  <c r="E23" i="2" s="1"/>
  <c r="F10" i="20" s="1"/>
  <c r="D19" i="20" s="1"/>
  <c r="E56" i="14" s="1"/>
  <c r="I15" i="2"/>
  <c r="N14" i="2"/>
  <c r="L14" i="2"/>
  <c r="K14" i="2"/>
  <c r="I14" i="2"/>
  <c r="P8" i="3"/>
  <c r="Q8" i="3"/>
  <c r="P9" i="3"/>
  <c r="Q9" i="3"/>
  <c r="P10" i="3"/>
  <c r="Q10" i="3"/>
  <c r="L10" i="9"/>
  <c r="X10" i="9"/>
  <c r="Z10" i="9"/>
  <c r="AA10" i="9"/>
  <c r="L11" i="9"/>
  <c r="T11" i="9"/>
  <c r="X11" i="9"/>
  <c r="L12" i="9"/>
  <c r="T12" i="9"/>
  <c r="U12" i="9"/>
  <c r="X12" i="9"/>
  <c r="L22" i="9"/>
  <c r="T22" i="9"/>
  <c r="X22" i="9"/>
  <c r="J23" i="9"/>
  <c r="K23" i="9"/>
  <c r="U23" i="9"/>
  <c r="V23" i="9"/>
  <c r="W23" i="9"/>
  <c r="H6" i="3"/>
  <c r="C47" i="14" s="1"/>
  <c r="I6" i="3"/>
  <c r="J6" i="3"/>
  <c r="D47" i="14" s="1"/>
  <c r="K6" i="3"/>
  <c r="L6" i="3"/>
  <c r="E47" i="14" s="1"/>
  <c r="M6" i="3"/>
  <c r="N6" i="3"/>
  <c r="F47" i="14" s="1"/>
  <c r="O6" i="3"/>
  <c r="S6" i="3" s="1"/>
  <c r="Q6" i="3"/>
  <c r="R9" i="3"/>
  <c r="S9" i="3"/>
  <c r="R10" i="3"/>
  <c r="S10" i="3"/>
  <c r="B29" i="3"/>
  <c r="R29" i="3"/>
  <c r="S29" i="3"/>
  <c r="Q29" i="3" s="1"/>
  <c r="B30" i="3"/>
  <c r="R30" i="3"/>
  <c r="S30" i="3"/>
  <c r="B31" i="3"/>
  <c r="R31" i="3"/>
  <c r="S31" i="3"/>
  <c r="B32" i="3"/>
  <c r="R32" i="3"/>
  <c r="S32" i="3"/>
  <c r="B33" i="3"/>
  <c r="R33" i="3"/>
  <c r="Q33" i="3" s="1"/>
  <c r="S33" i="3"/>
  <c r="B34" i="3"/>
  <c r="R34" i="3"/>
  <c r="S34" i="3"/>
  <c r="B35" i="3"/>
  <c r="R35" i="3"/>
  <c r="R38" i="3" s="1"/>
  <c r="F102" i="14" s="1"/>
  <c r="S35" i="3"/>
  <c r="B36" i="3"/>
  <c r="R36" i="3"/>
  <c r="S36" i="3"/>
  <c r="B37" i="3"/>
  <c r="R37" i="3"/>
  <c r="Q37" i="3" s="1"/>
  <c r="S37" i="3"/>
  <c r="C38" i="3"/>
  <c r="F93" i="14"/>
  <c r="G93" i="14" s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F15" i="18"/>
  <c r="F7" i="18"/>
  <c r="G19" i="18"/>
  <c r="H19" i="18"/>
  <c r="G21" i="18"/>
  <c r="G22" i="18"/>
  <c r="H22" i="18"/>
  <c r="G23" i="18"/>
  <c r="H23" i="18"/>
  <c r="C24" i="18"/>
  <c r="D24" i="18"/>
  <c r="E24" i="18"/>
  <c r="F24" i="18"/>
  <c r="G25" i="18"/>
  <c r="G26" i="18"/>
  <c r="G27" i="18"/>
  <c r="G29" i="18"/>
  <c r="H29" i="18"/>
  <c r="G30" i="18"/>
  <c r="H30" i="18"/>
  <c r="G31" i="18"/>
  <c r="G33" i="18"/>
  <c r="H33" i="18"/>
  <c r="C34" i="18"/>
  <c r="C28" i="18"/>
  <c r="D34" i="18"/>
  <c r="D28" i="18"/>
  <c r="E34" i="18"/>
  <c r="F34" i="18"/>
  <c r="F28" i="18" s="1"/>
  <c r="G35" i="18"/>
  <c r="G36" i="18"/>
  <c r="G37" i="18"/>
  <c r="H37" i="18"/>
  <c r="G38" i="18"/>
  <c r="G39" i="18"/>
  <c r="H39" i="18"/>
  <c r="C42" i="18"/>
  <c r="D42" i="18"/>
  <c r="E42" i="18"/>
  <c r="F42" i="18"/>
  <c r="G42" i="18"/>
  <c r="G43" i="18"/>
  <c r="G44" i="18"/>
  <c r="G45" i="18"/>
  <c r="G46" i="18"/>
  <c r="G47" i="18"/>
  <c r="G48" i="18"/>
  <c r="G49" i="18"/>
  <c r="G51" i="18"/>
  <c r="G52" i="18"/>
  <c r="G54" i="18"/>
  <c r="H54" i="18"/>
  <c r="G55" i="18"/>
  <c r="G56" i="18"/>
  <c r="H56" i="18"/>
  <c r="G58" i="18"/>
  <c r="G59" i="18"/>
  <c r="G63" i="18"/>
  <c r="C64" i="18"/>
  <c r="C62" i="18"/>
  <c r="D64" i="18"/>
  <c r="D62" i="18"/>
  <c r="E64" i="18"/>
  <c r="E62" i="18"/>
  <c r="F64" i="18"/>
  <c r="F62" i="18"/>
  <c r="G65" i="18"/>
  <c r="G66" i="18"/>
  <c r="G67" i="18"/>
  <c r="G68" i="18"/>
  <c r="G70" i="18"/>
  <c r="C71" i="18"/>
  <c r="C69" i="18"/>
  <c r="C79" i="18" s="1"/>
  <c r="D71" i="18"/>
  <c r="D69" i="18"/>
  <c r="D79" i="18" s="1"/>
  <c r="E71" i="18"/>
  <c r="E69" i="18"/>
  <c r="F71" i="18"/>
  <c r="F69" i="18"/>
  <c r="F79" i="18" s="1"/>
  <c r="G72" i="18"/>
  <c r="G73" i="18"/>
  <c r="G74" i="18"/>
  <c r="G75" i="18"/>
  <c r="G76" i="18"/>
  <c r="G77" i="18"/>
  <c r="G78" i="18"/>
  <c r="G81" i="18"/>
  <c r="H81" i="18"/>
  <c r="G8" i="19"/>
  <c r="H8" i="19"/>
  <c r="G9" i="19"/>
  <c r="C10" i="19"/>
  <c r="D10" i="19"/>
  <c r="E10" i="19"/>
  <c r="G10" i="19" s="1"/>
  <c r="F10" i="19"/>
  <c r="C11" i="19"/>
  <c r="D11" i="19"/>
  <c r="E11" i="19"/>
  <c r="G11" i="19" s="1"/>
  <c r="F11" i="19"/>
  <c r="G12" i="19"/>
  <c r="G13" i="19"/>
  <c r="G14" i="19"/>
  <c r="G15" i="19"/>
  <c r="G16" i="19"/>
  <c r="G17" i="19"/>
  <c r="G18" i="19"/>
  <c r="G19" i="19"/>
  <c r="G20" i="19"/>
  <c r="C23" i="19"/>
  <c r="G24" i="19"/>
  <c r="H24" i="19"/>
  <c r="G25" i="19"/>
  <c r="H25" i="19"/>
  <c r="C32" i="19"/>
  <c r="G33" i="19"/>
  <c r="H33" i="19"/>
  <c r="G34" i="19"/>
  <c r="H34" i="19"/>
  <c r="G37" i="19"/>
  <c r="G41" i="19"/>
  <c r="H41" i="19"/>
  <c r="C43" i="19"/>
  <c r="G45" i="19"/>
  <c r="H45" i="19"/>
  <c r="G23" i="2"/>
  <c r="C24" i="2"/>
  <c r="C72" i="2"/>
  <c r="C80" i="2"/>
  <c r="C89" i="2"/>
  <c r="C114" i="2"/>
  <c r="C120" i="2"/>
  <c r="C143" i="2"/>
  <c r="C72" i="14"/>
  <c r="D72" i="14"/>
  <c r="E72" i="14"/>
  <c r="H84" i="14"/>
  <c r="G84" i="14"/>
  <c r="C94" i="14"/>
  <c r="D94" i="14"/>
  <c r="C104" i="14"/>
  <c r="G64" i="18"/>
  <c r="B38" i="3"/>
  <c r="E7" i="18"/>
  <c r="Q32" i="3"/>
  <c r="G124" i="14"/>
  <c r="G117" i="14"/>
  <c r="G62" i="18"/>
  <c r="G71" i="18"/>
  <c r="S38" i="3"/>
  <c r="G97" i="14"/>
  <c r="G99" i="14"/>
  <c r="G119" i="14" l="1"/>
  <c r="D20" i="18"/>
  <c r="D40" i="18" s="1"/>
  <c r="D80" i="18" s="1"/>
  <c r="D83" i="18" s="1"/>
  <c r="H21" i="18"/>
  <c r="F20" i="18"/>
  <c r="F40" i="18" s="1"/>
  <c r="AB20" i="9"/>
  <c r="AB10" i="9"/>
  <c r="Z23" i="9"/>
  <c r="AA23" i="9"/>
  <c r="H50" i="18"/>
  <c r="F60" i="18"/>
  <c r="G53" i="18"/>
  <c r="H53" i="18"/>
  <c r="E10" i="20"/>
  <c r="D14" i="20" s="1"/>
  <c r="E52" i="14" s="1"/>
  <c r="B8" i="20"/>
  <c r="E8" i="20" s="1"/>
  <c r="B14" i="20" s="1"/>
  <c r="C52" i="14" s="1"/>
  <c r="C156" i="2"/>
  <c r="D23" i="2"/>
  <c r="D34" i="14" s="1"/>
  <c r="F11" i="20"/>
  <c r="C19" i="20" s="1"/>
  <c r="F56" i="14" s="1"/>
  <c r="D56" i="14" s="1"/>
  <c r="E11" i="20"/>
  <c r="C14" i="20" s="1"/>
  <c r="F52" i="14" s="1"/>
  <c r="D52" i="14" s="1"/>
  <c r="G72" i="14"/>
  <c r="E94" i="14"/>
  <c r="D116" i="14"/>
  <c r="G80" i="2"/>
  <c r="D156" i="2"/>
  <c r="F156" i="2"/>
  <c r="H24" i="2"/>
  <c r="F35" i="14"/>
  <c r="F36" i="14" s="1"/>
  <c r="H7" i="18"/>
  <c r="E46" i="19"/>
  <c r="F46" i="19"/>
  <c r="F45" i="14" s="1"/>
  <c r="H110" i="14"/>
  <c r="G40" i="14"/>
  <c r="G41" i="14"/>
  <c r="H72" i="14"/>
  <c r="F98" i="14"/>
  <c r="H104" i="14"/>
  <c r="B17" i="14"/>
  <c r="E116" i="14"/>
  <c r="F116" i="14"/>
  <c r="C116" i="14"/>
  <c r="G123" i="14"/>
  <c r="G104" i="14"/>
  <c r="Q34" i="3"/>
  <c r="Q30" i="3"/>
  <c r="Q31" i="3"/>
  <c r="Q36" i="3"/>
  <c r="Q35" i="3"/>
  <c r="Q38" i="3" s="1"/>
  <c r="G102" i="14"/>
  <c r="AB11" i="9"/>
  <c r="N42" i="9"/>
  <c r="AB12" i="9"/>
  <c r="AC20" i="9"/>
  <c r="AC12" i="9"/>
  <c r="AB22" i="9"/>
  <c r="V24" i="9"/>
  <c r="C20" i="18"/>
  <c r="H47" i="14"/>
  <c r="G47" i="14"/>
  <c r="R6" i="3"/>
  <c r="P6" i="3"/>
  <c r="G34" i="18"/>
  <c r="G69" i="18"/>
  <c r="E79" i="18"/>
  <c r="D46" i="19"/>
  <c r="D45" i="14" s="1"/>
  <c r="G60" i="18"/>
  <c r="G50" i="18"/>
  <c r="E28" i="18"/>
  <c r="G24" i="18"/>
  <c r="G7" i="18"/>
  <c r="H40" i="14"/>
  <c r="H32" i="19"/>
  <c r="G43" i="19"/>
  <c r="G44" i="14"/>
  <c r="G42" i="14"/>
  <c r="G43" i="14"/>
  <c r="H41" i="14"/>
  <c r="E45" i="14"/>
  <c r="H23" i="19"/>
  <c r="G23" i="19"/>
  <c r="H10" i="19"/>
  <c r="E132" i="2"/>
  <c r="E156" i="2"/>
  <c r="C131" i="2"/>
  <c r="D132" i="2"/>
  <c r="G120" i="2"/>
  <c r="G114" i="2"/>
  <c r="H89" i="2"/>
  <c r="F42" i="2"/>
  <c r="F109" i="2" s="1"/>
  <c r="F123" i="2" s="1"/>
  <c r="F128" i="2" s="1"/>
  <c r="F129" i="2" s="1"/>
  <c r="D129" i="2" s="1"/>
  <c r="F132" i="2"/>
  <c r="H132" i="2" s="1"/>
  <c r="H80" i="2"/>
  <c r="C35" i="14"/>
  <c r="C36" i="14" s="1"/>
  <c r="C42" i="2"/>
  <c r="C109" i="2" s="1"/>
  <c r="C51" i="14" s="1"/>
  <c r="G89" i="2"/>
  <c r="H23" i="2"/>
  <c r="E42" i="2"/>
  <c r="E109" i="2" s="1"/>
  <c r="G72" i="2"/>
  <c r="D35" i="14"/>
  <c r="D42" i="2"/>
  <c r="D109" i="2" s="1"/>
  <c r="H143" i="2"/>
  <c r="G43" i="2"/>
  <c r="C132" i="2"/>
  <c r="H43" i="2"/>
  <c r="L16" i="2"/>
  <c r="H114" i="2"/>
  <c r="E131" i="2"/>
  <c r="F131" i="2"/>
  <c r="E34" i="14"/>
  <c r="I16" i="2"/>
  <c r="G24" i="2"/>
  <c r="E134" i="2"/>
  <c r="E35" i="14"/>
  <c r="C46" i="19"/>
  <c r="C45" i="14" s="1"/>
  <c r="X23" i="9"/>
  <c r="L23" i="9"/>
  <c r="T23" i="9"/>
  <c r="G95" i="14"/>
  <c r="F94" i="14"/>
  <c r="C40" i="18" l="1"/>
  <c r="C80" i="18" s="1"/>
  <c r="C83" i="18" s="1"/>
  <c r="C80" i="14" s="1"/>
  <c r="C66" i="14" s="1"/>
  <c r="D36" i="14"/>
  <c r="AB23" i="9"/>
  <c r="D131" i="2"/>
  <c r="E67" i="14"/>
  <c r="E68" i="14"/>
  <c r="E36" i="14"/>
  <c r="C68" i="14"/>
  <c r="C67" i="14"/>
  <c r="D67" i="14"/>
  <c r="D68" i="14"/>
  <c r="G28" i="18"/>
  <c r="E20" i="18"/>
  <c r="G20" i="18" s="1"/>
  <c r="H46" i="19"/>
  <c r="G46" i="19"/>
  <c r="H116" i="14"/>
  <c r="G98" i="14"/>
  <c r="G116" i="14"/>
  <c r="AC23" i="9"/>
  <c r="J24" i="9"/>
  <c r="R24" i="9"/>
  <c r="S24" i="9"/>
  <c r="O24" i="9"/>
  <c r="W24" i="9"/>
  <c r="K24" i="9"/>
  <c r="N24" i="9"/>
  <c r="G79" i="18"/>
  <c r="H60" i="18"/>
  <c r="F80" i="18"/>
  <c r="F83" i="18" s="1"/>
  <c r="H28" i="18"/>
  <c r="G45" i="14"/>
  <c r="H45" i="14"/>
  <c r="C134" i="2"/>
  <c r="C37" i="14" s="1"/>
  <c r="C53" i="14" s="1"/>
  <c r="C123" i="2"/>
  <c r="G132" i="2"/>
  <c r="F134" i="2"/>
  <c r="F37" i="14" s="1"/>
  <c r="G131" i="2"/>
  <c r="H131" i="2"/>
  <c r="F51" i="14"/>
  <c r="H42" i="2"/>
  <c r="D51" i="14"/>
  <c r="D134" i="2"/>
  <c r="D37" i="14" s="1"/>
  <c r="D123" i="2"/>
  <c r="D128" i="2" s="1"/>
  <c r="H34" i="14"/>
  <c r="G34" i="14"/>
  <c r="E123" i="2"/>
  <c r="G109" i="2"/>
  <c r="E51" i="14"/>
  <c r="H109" i="2"/>
  <c r="G42" i="2"/>
  <c r="H35" i="14"/>
  <c r="G35" i="14"/>
  <c r="F38" i="14"/>
  <c r="F50" i="14" s="1"/>
  <c r="F7" i="19"/>
  <c r="F21" i="19" s="1"/>
  <c r="E37" i="14"/>
  <c r="G94" i="14"/>
  <c r="AA24" i="9" l="1"/>
  <c r="C38" i="14"/>
  <c r="C128" i="2"/>
  <c r="C129" i="2" s="1"/>
  <c r="E40" i="18"/>
  <c r="G40" i="18" s="1"/>
  <c r="H20" i="18"/>
  <c r="Z24" i="9"/>
  <c r="E128" i="2"/>
  <c r="E129" i="2" s="1"/>
  <c r="H134" i="2"/>
  <c r="C60" i="14"/>
  <c r="C7" i="19"/>
  <c r="C21" i="19" s="1"/>
  <c r="F53" i="14"/>
  <c r="G134" i="2"/>
  <c r="H123" i="2"/>
  <c r="C50" i="14"/>
  <c r="C55" i="14"/>
  <c r="C54" i="14"/>
  <c r="G123" i="2"/>
  <c r="D38" i="14"/>
  <c r="D7" i="19"/>
  <c r="D21" i="19" s="1"/>
  <c r="D53" i="14"/>
  <c r="D60" i="14"/>
  <c r="H36" i="14"/>
  <c r="G36" i="14"/>
  <c r="E53" i="14"/>
  <c r="G37" i="14"/>
  <c r="H37" i="14"/>
  <c r="E7" i="19"/>
  <c r="H128" i="2"/>
  <c r="E80" i="18" l="1"/>
  <c r="E83" i="18" s="1"/>
  <c r="E80" i="14" s="1"/>
  <c r="E60" i="14" s="1"/>
  <c r="E38" i="14"/>
  <c r="G38" i="14" s="1"/>
  <c r="G128" i="2"/>
  <c r="H40" i="18"/>
  <c r="H80" i="18"/>
  <c r="H129" i="2"/>
  <c r="G129" i="2"/>
  <c r="D54" i="14"/>
  <c r="D55" i="14"/>
  <c r="D50" i="14"/>
  <c r="H38" i="14"/>
  <c r="E50" i="14"/>
  <c r="E55" i="14"/>
  <c r="E54" i="14"/>
  <c r="H7" i="19"/>
  <c r="G7" i="19"/>
  <c r="E21" i="19"/>
  <c r="H80" i="14" l="1"/>
  <c r="G80" i="18"/>
  <c r="G80" i="14"/>
  <c r="H83" i="18"/>
  <c r="G83" i="18"/>
  <c r="E66" i="14"/>
  <c r="G21" i="19"/>
  <c r="H2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nachpev</author>
  </authors>
  <commentList>
    <comment ref="F39" authorId="0" shapeId="0" xr:uid="{4EECA2CA-AC39-4C5B-8939-81F1E7108AB5}">
      <text>
        <r>
          <rPr>
            <b/>
            <sz val="9"/>
            <color indexed="81"/>
            <rFont val="Tahoma"/>
            <family val="2"/>
            <charset val="204"/>
          </rPr>
          <t>nachpev:</t>
        </r>
        <r>
          <rPr>
            <sz val="9"/>
            <color indexed="81"/>
            <rFont val="Tahoma"/>
            <family val="2"/>
            <charset val="204"/>
          </rPr>
          <t xml:space="preserve">
врахований земельний податок</t>
        </r>
      </text>
    </comment>
  </commentList>
</comments>
</file>

<file path=xl/sharedStrings.xml><?xml version="1.0" encoding="utf-8"?>
<sst xmlns="http://schemas.openxmlformats.org/spreadsheetml/2006/main" count="784" uniqueCount="552">
  <si>
    <t>Додаток 2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</si>
  <si>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</si>
  <si>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</si>
  <si>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</si>
  <si>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</si>
  <si>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</si>
  <si>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</si>
  <si>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</si>
  <si>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</si>
  <si>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</si>
  <si>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</si>
  <si>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</si>
  <si>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СКОДУ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</si>
  <si>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</si>
  <si>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</si>
  <si>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</si>
  <si>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</si>
  <si>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</si>
  <si>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</si>
  <si>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</si>
  <si>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</si>
  <si>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</si>
  <si>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</si>
  <si>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</si>
  <si>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</si>
  <si>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</si>
  <si>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</si>
  <si>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</si>
  <si>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</si>
  <si>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</si>
  <si>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</si>
  <si>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</si>
  <si>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</si>
  <si>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</si>
  <si>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</si>
  <si>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</si>
  <si>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</si>
  <si>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</si>
  <si>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</si>
  <si>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</si>
  <si>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</si>
  <si>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</si>
  <si>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</si>
  <si>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</si>
  <si>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</si>
  <si>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</si>
  <si>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</si>
  <si>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</si>
  <si>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</si>
  <si>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</si>
  <si>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</si>
  <si>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</si>
  <si>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</si>
  <si>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</si>
  <si>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</si>
  <si>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</si>
  <si>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x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</si>
  <si>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</si>
  <si>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відповідного періоду попереднього планового/звітного року)) / (операційні витрати (собівартість реалізованої продукції (товарів, робіт, послуг)+адміністративні витрати+витрати на збут+інші операційні витрати) відповідного періоду попереднього планового/звітного року,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</si>
  <si>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</si>
  <si>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</si>
  <si>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</si>
  <si>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відповідного періоду попереднього планового/звітного року, рядок 1000) / чистий дохід від реалізації продукції (товарів, робіт, послуг) відповідного періоду попереднього планового/звітного року,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</si>
  <si>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</si>
  <si>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</si>
  <si>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</si>
  <si>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</si>
  <si>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</si>
  <si>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</si>
  <si>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</si>
  <si>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</si>
  <si>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</si>
  <si>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</si>
  <si>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*кількість днів у звітному періоді (квартал, півріччя, 9 місяців, рік)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</si>
  <si>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*кількість днів у звітному періоді (квартал, півріччя, 9 місяців, рік) / собівартість реалізованої продукції (товарів, робіт, послуг), рядок 1010)</t>
  </si>
  <si>
    <t>Довідково: індекс споживчих цін останнього місяця звітного періоду до останнього місяця цього ж періоду попереднього року (для граф 3,4 та 6), грудень до грудня попереднього року, що був застосований у фінансовому плані (для графи 5),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</si>
  <si>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</si>
  <si>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</si>
  <si>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</si>
  <si>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</si>
  <si>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</si>
  <si>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</si>
  <si>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</si>
  <si>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</si>
  <si>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</si>
  <si>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</si>
  <si>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</si>
  <si>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</si>
  <si>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</si>
  <si>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</si>
  <si>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</si>
  <si>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</si>
  <si>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</si>
  <si>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</si>
  <si>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</si>
  <si>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</si>
  <si>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</si>
  <si>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</si>
  <si>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</si>
  <si>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</si>
  <si>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</si>
  <si>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</si>
  <si>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</si>
  <si>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</si>
  <si>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</si>
  <si>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</si>
  <si>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</si>
  <si>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</si>
  <si>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</si>
  <si>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</si>
  <si>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</si>
  <si>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</si>
  <si>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</si>
  <si>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</si>
  <si>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</si>
  <si>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</t>
    </r>
    <r>
      <rPr>
        <b/>
        <sz val="14"/>
        <rFont val="Times New Roman"/>
        <family val="1"/>
        <charset val="204"/>
      </rPr>
      <t>и),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</si>
  <si>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</si>
  <si>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</si>
  <si>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</si>
  <si>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</si>
  <si>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</si>
  <si>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</si>
  <si>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</si>
  <si>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</si>
  <si>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</si>
  <si>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</si>
  <si>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</si>
  <si>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</si>
  <si>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</si>
  <si>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</si>
  <si>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</si>
  <si>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</si>
  <si>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</si>
  <si>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</si>
  <si>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</si>
  <si>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</si>
  <si>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</si>
  <si>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</si>
  <si>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</si>
  <si>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</si>
  <si>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</si>
  <si>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</si>
  <si>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</si>
  <si>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</si>
  <si>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</si>
  <si>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</si>
  <si>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</si>
  <si>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</si>
  <si>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</si>
  <si>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</si>
  <si>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</si>
  <si>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</si>
  <si>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</si>
  <si>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</si>
  <si>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</si>
  <si>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</si>
  <si>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</si>
  <si>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</si>
  <si>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</si>
  <si>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</si>
  <si>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</si>
  <si>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</si>
  <si>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</si>
  <si>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</si>
  <si>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</si>
  <si>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</si>
  <si>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</si>
  <si>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</si>
  <si>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</si>
  <si>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</si>
  <si>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</si>
  <si>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</si>
  <si>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</si>
  <si>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</si>
  <si>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</si>
  <si>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</si>
  <si>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</si>
  <si>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</si>
  <si>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</si>
  <si>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</si>
  <si>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</si>
  <si>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</si>
  <si>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</si>
  <si>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</si>
  <si>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</si>
  <si>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</si>
  <si>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</si>
  <si>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</si>
  <si>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</si>
  <si>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</si>
  <si>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</si>
  <si>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</si>
  <si>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</si>
  <si>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</si>
  <si>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</si>
  <si>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</si>
  <si>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</si>
  <si>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</si>
  <si>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</si>
  <si>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</si>
  <si>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</si>
  <si>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</si>
  <si>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</si>
  <si>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</si>
  <si>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</si>
  <si>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</si>
  <si>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</si>
  <si>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</si>
  <si>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</si>
  <si>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</si>
  <si>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</si>
  <si>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</si>
  <si>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</si>
  <si>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</si>
  <si>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</si>
  <si>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</si>
  <si>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</si>
  <si>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</si>
  <si>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</si>
  <si>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</si>
  <si>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</si>
  <si>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</si>
  <si>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</si>
  <si>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</si>
  <si>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</si>
  <si>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</si>
  <si>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</si>
  <si>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</si>
  <si>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</si>
  <si>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</si>
  <si>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</si>
  <si>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</si>
  <si>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</si>
  <si>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</si>
  <si>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</si>
  <si>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</si>
  <si>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</si>
  <si>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</si>
  <si>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</si>
  <si>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</si>
  <si>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</si>
  <si>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</si>
  <si>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</si>
  <si>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</si>
  <si>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</si>
  <si>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</si>
  <si>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</si>
  <si>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</si>
  <si>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</si>
  <si>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</si>
  <si>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</si>
  <si>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</si>
  <si>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</si>
  <si>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</si>
  <si>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</si>
  <si>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</si>
  <si>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</si>
  <si>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</si>
  <si>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</si>
  <si>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</si>
  <si>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</si>
  <si>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</si>
  <si>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</si>
  <si>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</si>
  <si>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</si>
  <si>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</si>
  <si>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</si>
  <si>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</si>
  <si>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</si>
  <si>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</si>
  <si>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</si>
  <si>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</si>
  <si>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</si>
  <si>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</si>
  <si>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</si>
  <si>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</si>
  <si>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</si>
  <si>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</si>
  <si>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</si>
  <si>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</si>
  <si>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</si>
  <si>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</si>
  <si>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</si>
  <si>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</si>
  <si>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</si>
  <si>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</si>
  <si>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</si>
  <si>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</si>
  <si>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</si>
  <si>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</si>
  <si>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</si>
  <si>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</si>
  <si>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</si>
  <si>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</si>
  <si>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</si>
  <si>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</si>
  <si>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</si>
  <si>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</si>
  <si>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</si>
  <si>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</si>
  <si>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</si>
  <si>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</si>
  <si>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</si>
  <si>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</si>
  <si>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</si>
  <si>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</si>
  <si>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</si>
  <si>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</si>
  <si>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</si>
  <si>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</si>
  <si>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</si>
  <si>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</si>
  <si>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</si>
  <si>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</si>
  <si>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</si>
  <si>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</si>
  <si>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</si>
  <si>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</si>
  <si>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</si>
  <si>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</si>
  <si>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</si>
  <si>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</si>
  <si>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</si>
  <si>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</si>
  <si>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</si>
  <si>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</si>
  <si>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</si>
  <si>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</si>
  <si>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</si>
  <si>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</si>
  <si>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</si>
  <si>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</si>
  <si>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</si>
  <si>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</si>
  <si>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</si>
  <si>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</si>
  <si>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</si>
  <si>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</si>
  <si>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</si>
  <si>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</si>
  <si>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</si>
  <si>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</si>
  <si>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</si>
  <si>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</si>
  <si>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</si>
  <si>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</si>
  <si>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</si>
  <si>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</si>
  <si>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</si>
  <si>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</si>
  <si>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</si>
  <si>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</si>
  <si>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</si>
  <si>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</si>
  <si>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</si>
  <si>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</si>
  <si>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</si>
  <si>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</si>
  <si>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</si>
  <si>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</si>
  <si>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</si>
  <si>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</si>
  <si>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</si>
  <si>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</si>
  <si>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</si>
  <si>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</si>
  <si>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</si>
  <si>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</si>
  <si>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</si>
  <si>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</si>
  <si>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</si>
  <si>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</si>
  <si>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</si>
  <si>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</si>
  <si>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</si>
  <si>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</si>
  <si>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</si>
  <si>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</si>
  <si>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</si>
  <si>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</si>
  <si>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</si>
  <si>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</si>
  <si>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</si>
  <si>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</si>
  <si>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</si>
  <si>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</si>
  <si>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</si>
  <si>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</si>
  <si>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</si>
  <si>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</si>
  <si>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</si>
  <si>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</si>
  <si>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</si>
  <si>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</si>
  <si>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</si>
  <si>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</si>
  <si>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</si>
  <si>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</si>
  <si>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</si>
  <si>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</si>
  <si>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</si>
  <si>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</si>
  <si>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</si>
  <si>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</si>
  <si>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</si>
  <si>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</si>
  <si>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</si>
  <si>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(посада)</t>
  </si>
  <si>
    <t>81.10</t>
  </si>
  <si>
    <t>Комунальне підприємство "Деснянське" Чернігівської міської ради</t>
  </si>
  <si>
    <t>комунальне підприємство</t>
  </si>
  <si>
    <t xml:space="preserve">Управління житлово-комунального господарства </t>
  </si>
  <si>
    <t>Комплексне обслуговування об'єктів</t>
  </si>
  <si>
    <t>Житлово-комунальне господарство</t>
  </si>
  <si>
    <t>14027 місто Чернігів, вул. Тролейбусна, 13</t>
  </si>
  <si>
    <t>3-50-32</t>
  </si>
  <si>
    <t>ПРИГАРА Віктор</t>
  </si>
  <si>
    <t>за 1 квартал 2026 року</t>
  </si>
  <si>
    <t>до звіту про виконання фінансового плану за 1 квартал 2026 року (квартал, рік)</t>
  </si>
  <si>
    <t>не має</t>
  </si>
  <si>
    <t>81.10. Комплексне обслуговування об'єктів</t>
  </si>
  <si>
    <t>Інші послуги</t>
  </si>
  <si>
    <t>15 послуг</t>
  </si>
  <si>
    <t>1019/1</t>
  </si>
  <si>
    <t>1019/2</t>
  </si>
  <si>
    <t>1019/3</t>
  </si>
  <si>
    <t>1019/4</t>
  </si>
  <si>
    <t>1019/5</t>
  </si>
  <si>
    <t>1019/6</t>
  </si>
  <si>
    <t>1019/7</t>
  </si>
  <si>
    <t>1019/8</t>
  </si>
  <si>
    <t>податок на землю</t>
  </si>
  <si>
    <t>охорона праці</t>
  </si>
  <si>
    <t xml:space="preserve">навчання </t>
  </si>
  <si>
    <t>зв'язок</t>
  </si>
  <si>
    <t>платежі банкам</t>
  </si>
  <si>
    <t>програмне забезпечення</t>
  </si>
  <si>
    <t>колл-центр</t>
  </si>
  <si>
    <t>інші</t>
  </si>
  <si>
    <t>РКО</t>
  </si>
  <si>
    <t>утримання адмін.приміщень</t>
  </si>
  <si>
    <t>матеріали</t>
  </si>
  <si>
    <t>підписка</t>
  </si>
  <si>
    <t>здача металобрухту</t>
  </si>
  <si>
    <t>інші (безкоштовно надані ТМЦ на пошкоджені будинки)</t>
  </si>
  <si>
    <t>амортизація об'єктів благоустрою</t>
  </si>
  <si>
    <t>амортизація безкоштовно отриманих ОЗ (для укриттів)</t>
  </si>
  <si>
    <t>відрахування ПФ</t>
  </si>
  <si>
    <t>матеріальна допомога (скрутне становище, лікування)</t>
  </si>
  <si>
    <t>заробітна плата на час ліквідації наслідків ракетних обстрілів з ЄСВ</t>
  </si>
  <si>
    <t>судові витрати</t>
  </si>
  <si>
    <t>штрафні санкції</t>
  </si>
  <si>
    <t>лікарняні з ЄСВ</t>
  </si>
  <si>
    <t>придбання талонів на знешкодження ВГВ</t>
  </si>
  <si>
    <t>ТМЦ для укриттів</t>
  </si>
  <si>
    <t>списання безнадйної ДЗ</t>
  </si>
  <si>
    <t>1152/1</t>
  </si>
  <si>
    <t>1152/2</t>
  </si>
  <si>
    <t>1152/3</t>
  </si>
  <si>
    <t>1086/1</t>
  </si>
  <si>
    <t>1086/12</t>
  </si>
  <si>
    <t>1086/2</t>
  </si>
  <si>
    <t>1086/3</t>
  </si>
  <si>
    <t>1086/4</t>
  </si>
  <si>
    <t>1086/5</t>
  </si>
  <si>
    <t>1086/6</t>
  </si>
  <si>
    <t>1086/7</t>
  </si>
  <si>
    <t>1086/8</t>
  </si>
  <si>
    <t>1086/9</t>
  </si>
  <si>
    <t>1086/10</t>
  </si>
  <si>
    <t>1086/11</t>
  </si>
  <si>
    <t>1086/13</t>
  </si>
  <si>
    <t>1051/1</t>
  </si>
  <si>
    <t>1051/2</t>
  </si>
  <si>
    <t>1051/3</t>
  </si>
  <si>
    <t>1051/4</t>
  </si>
  <si>
    <t>1051/5</t>
  </si>
  <si>
    <t>1051/6</t>
  </si>
  <si>
    <t>1073/1</t>
  </si>
  <si>
    <t>1073/2</t>
  </si>
  <si>
    <t>1073/3</t>
  </si>
  <si>
    <t>1073/4</t>
  </si>
  <si>
    <t>1073/5</t>
  </si>
  <si>
    <t xml:space="preserve">                                       (посада)</t>
  </si>
  <si>
    <t>В.о начальника підприємства</t>
  </si>
  <si>
    <t>Денис КУЦЕНКО</t>
  </si>
  <si>
    <t>1 квартал 2026 року</t>
  </si>
  <si>
    <t>інші податки та збори (розшифрувати) - військовий збір</t>
  </si>
  <si>
    <t xml:space="preserve">інші податки та збори (розшифрувати) </t>
  </si>
  <si>
    <t>1 квартал 2026</t>
  </si>
  <si>
    <t>інструмент, інвентар</t>
  </si>
  <si>
    <t>спец.одяг</t>
  </si>
  <si>
    <t>об'єкти благоустрою на прибудинкових територіях</t>
  </si>
  <si>
    <t>обладнання для автотранспортної техніки</t>
  </si>
  <si>
    <t>комп'ютерна техніка</t>
  </si>
  <si>
    <t>інше</t>
  </si>
  <si>
    <t>1.</t>
  </si>
  <si>
    <t>2.</t>
  </si>
  <si>
    <t>3.</t>
  </si>
  <si>
    <t>3.1.</t>
  </si>
  <si>
    <t>3.2.</t>
  </si>
  <si>
    <t>3.3.</t>
  </si>
  <si>
    <t>3.4.</t>
  </si>
  <si>
    <t>3.5.</t>
  </si>
  <si>
    <t>3.6.</t>
  </si>
  <si>
    <t>3.7.</t>
  </si>
  <si>
    <t>придбання (створення) нематеріальних активів (розшифрувати про ліцензійне програмне забезпечення) - оновлення АВК</t>
  </si>
  <si>
    <t>4.</t>
  </si>
  <si>
    <t>5.</t>
  </si>
  <si>
    <t>6.</t>
  </si>
  <si>
    <t>інші виплати, передбачені законодавством - оплата лікарняних</t>
  </si>
  <si>
    <t>інші платежі (розшифрувати) - військовий збір</t>
  </si>
  <si>
    <t>ТМЦ для укриттів, для пунктів незламності</t>
  </si>
  <si>
    <t>інші (повернення судових зборів, % на залишок коштів на р/р)</t>
  </si>
  <si>
    <t>план 1 квартал 2026</t>
  </si>
  <si>
    <t>факт 1 квартал 2026</t>
  </si>
  <si>
    <t>с/с</t>
  </si>
  <si>
    <t>адмін</t>
  </si>
  <si>
    <t>інші операційні</t>
  </si>
  <si>
    <t>факт 1 квартал 2024</t>
  </si>
  <si>
    <t>факт 1 квартал 2025</t>
  </si>
  <si>
    <t>план 1 квартал 2025</t>
  </si>
  <si>
    <t>ф 2024 / ф 2025</t>
  </si>
  <si>
    <t>ф 2025 / ф 2026</t>
  </si>
  <si>
    <t>п 2025 / п 2026</t>
  </si>
  <si>
    <t>Разом витрати</t>
  </si>
  <si>
    <t>Доходи</t>
  </si>
  <si>
    <t>меблі, побутова техніка</t>
  </si>
  <si>
    <t>придбання (виготовлення) основних засобів - генератор</t>
  </si>
  <si>
    <t>Інші фонди (розшифрувати) - використано з фонду споживання</t>
  </si>
  <si>
    <t>Розрахунок коефіцієнтів</t>
  </si>
  <si>
    <t>Період</t>
  </si>
  <si>
    <t>тис.грн</t>
  </si>
  <si>
    <t>індекс споживчих цін</t>
  </si>
  <si>
    <t>перевиконання плану поточного ремонту ліфтів</t>
  </si>
  <si>
    <t>графіки відключень електроенергії</t>
  </si>
  <si>
    <t>вакансії</t>
  </si>
  <si>
    <t>заміна двигуна, ремонт трактора - 112,6 тис.грн</t>
  </si>
  <si>
    <t>проведення планових медичних оглядів</t>
  </si>
  <si>
    <t>новий договір з КП "ЧернігівВодоканал"</t>
  </si>
  <si>
    <t>страховка - 11,8 тис.грн; транспортні послуги - 27,3 тис.грн</t>
  </si>
  <si>
    <t>ремонт дверей побутових приміщень в адміністративній будівлі</t>
  </si>
  <si>
    <t>перевищення витрат з опалення за рахунок низьких температур повітря</t>
  </si>
  <si>
    <t>проїздні квітки - 1,6 тис.грн; оренда кулерів - 1,8 тис.грн; інші - 0,8 тис.грн</t>
  </si>
  <si>
    <t>повернення судових зборів, % на залишок коштів на р/р</t>
  </si>
  <si>
    <t>претензійна робота</t>
  </si>
  <si>
    <t>Держпродспоживслужба</t>
  </si>
  <si>
    <t>нові договори з провайдерами</t>
  </si>
  <si>
    <t>немає</t>
  </si>
  <si>
    <t>на весь 2026 рік</t>
  </si>
  <si>
    <t>залишається до кінця року</t>
  </si>
  <si>
    <t>рентна плата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</si>
</sst>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  <numFmt numFmtId="181" formatCode="#,##0.000"/>
    <numFmt numFmtId="182" formatCode="0.0%"/>
    <numFmt numFmtId="183" formatCode="_(* #,##0.000_);_(* \(#,##0.000\);_(* &quot;-&quot;_);_(@_)"/>
    <numFmt numFmtId="184" formatCode="_(* #,##0.0000_);_(* \(#,##0.0000\);_(* &quot;-&quot;_);_(@_)"/>
    <numFmt numFmtId="185" formatCode="0.000"/>
    <numFmt numFmtId="186" formatCode="0.00000"/>
    <numFmt numFmtId="187" formatCode="0.0000"/>
  </numFmts>
  <fonts count="8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9" fontId="2" fillId="0" borderId="0" applyFont="0" applyFill="0" applyBorder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</cellStyleXfs>
  <cellXfs count="375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 wrapText="1" shrinkToFi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0" xfId="244" applyFont="1" applyAlignment="1">
      <alignment vertical="center"/>
    </xf>
    <xf numFmtId="0" fontId="5" fillId="0" borderId="3" xfId="244" applyFont="1" applyBorder="1" applyAlignment="1">
      <alignment horizontal="left" vertical="center" wrapText="1"/>
    </xf>
    <xf numFmtId="0" fontId="4" fillId="0" borderId="0" xfId="244" applyFont="1" applyAlignment="1">
      <alignment vertical="center"/>
    </xf>
    <xf numFmtId="0" fontId="5" fillId="0" borderId="0" xfId="244" applyFont="1" applyAlignment="1">
      <alignment horizontal="center" vertical="center"/>
    </xf>
    <xf numFmtId="0" fontId="4" fillId="0" borderId="0" xfId="244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3" xfId="244" applyFont="1" applyBorder="1" applyAlignment="1">
      <alignment horizontal="center" vertical="center"/>
    </xf>
    <xf numFmtId="0" fontId="5" fillId="0" borderId="0" xfId="244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244" applyFont="1" applyAlignment="1">
      <alignment horizontal="left" vertical="center" wrapText="1"/>
    </xf>
    <xf numFmtId="0" fontId="4" fillId="0" borderId="3" xfId="244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17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164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2" fontId="5" fillId="0" borderId="3" xfId="205" applyNumberFormat="1" applyFont="1" applyFill="1" applyBorder="1" applyAlignment="1">
      <alignment horizontal="right" vertical="center" wrapText="1"/>
    </xf>
    <xf numFmtId="172" fontId="4" fillId="0" borderId="3" xfId="205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173" fontId="5" fillId="0" borderId="3" xfId="0" applyNumberFormat="1" applyFont="1" applyBorder="1" applyAlignment="1">
      <alignment horizontal="right" vertical="center" wrapText="1"/>
    </xf>
    <xf numFmtId="173" fontId="4" fillId="0" borderId="3" xfId="0" applyNumberFormat="1" applyFont="1" applyBorder="1" applyAlignment="1">
      <alignment horizontal="right" vertical="center" wrapText="1"/>
    </xf>
    <xf numFmtId="172" fontId="5" fillId="0" borderId="0" xfId="205" applyNumberFormat="1" applyFont="1" applyFill="1" applyBorder="1" applyAlignment="1">
      <alignment horizontal="right" vertical="center" wrapText="1"/>
    </xf>
    <xf numFmtId="172" fontId="4" fillId="0" borderId="14" xfId="205" applyNumberFormat="1" applyFont="1" applyFill="1" applyBorder="1" applyAlignment="1">
      <alignment horizontal="right" vertical="center" wrapText="1"/>
    </xf>
    <xf numFmtId="172" fontId="4" fillId="0" borderId="15" xfId="205" applyNumberFormat="1" applyFont="1" applyFill="1" applyBorder="1" applyAlignment="1">
      <alignment horizontal="right" vertical="center" wrapText="1"/>
    </xf>
    <xf numFmtId="172" fontId="5" fillId="0" borderId="17" xfId="205" applyNumberFormat="1" applyFont="1" applyFill="1" applyBorder="1" applyAlignment="1">
      <alignment horizontal="right" vertical="center" wrapText="1"/>
    </xf>
    <xf numFmtId="0" fontId="4" fillId="0" borderId="3" xfId="244" applyFont="1" applyBorder="1" applyAlignment="1">
      <alignment horizontal="center" vertical="center" wrapText="1"/>
    </xf>
    <xf numFmtId="173" fontId="7" fillId="0" borderId="0" xfId="0" applyNumberFormat="1" applyFont="1" applyAlignment="1">
      <alignment vertical="center"/>
    </xf>
    <xf numFmtId="0" fontId="5" fillId="0" borderId="21" xfId="180" applyFont="1" applyFill="1" applyBorder="1" applyAlignment="1">
      <alignment horizontal="left" vertical="center" wrapText="1"/>
      <protection locked="0"/>
    </xf>
    <xf numFmtId="0" fontId="4" fillId="0" borderId="21" xfId="180" applyFont="1" applyFill="1" applyBorder="1" applyAlignment="1">
      <alignment horizontal="left" vertical="center" wrapText="1"/>
      <protection locked="0"/>
    </xf>
    <xf numFmtId="173" fontId="4" fillId="0" borderId="3" xfId="0" applyNumberFormat="1" applyFont="1" applyBorder="1" applyAlignment="1">
      <alignment horizontal="center" vertical="center" wrapText="1"/>
    </xf>
    <xf numFmtId="0" fontId="5" fillId="0" borderId="22" xfId="180" applyFont="1" applyFill="1" applyBorder="1" applyAlignment="1">
      <alignment horizontal="lef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244" applyFont="1" applyBorder="1" applyAlignment="1">
      <alignment horizontal="center" vertical="center"/>
    </xf>
    <xf numFmtId="0" fontId="5" fillId="0" borderId="3" xfId="244" applyFont="1" applyBorder="1" applyAlignment="1">
      <alignment horizontal="center" vertical="center" wrapText="1"/>
    </xf>
    <xf numFmtId="0" fontId="4" fillId="0" borderId="0" xfId="244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 shrinkToFit="1"/>
    </xf>
    <xf numFmtId="0" fontId="70" fillId="0" borderId="0" xfId="0" applyFont="1" applyAlignment="1">
      <alignment horizontal="left" vertical="center" wrapText="1"/>
    </xf>
    <xf numFmtId="173" fontId="4" fillId="0" borderId="1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shrinkToFit="1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3" fontId="10" fillId="0" borderId="3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/>
    </xf>
    <xf numFmtId="173" fontId="71" fillId="0" borderId="3" xfId="0" applyNumberFormat="1" applyFont="1" applyBorder="1" applyAlignment="1">
      <alignment horizontal="center" vertical="center"/>
    </xf>
    <xf numFmtId="187" fontId="10" fillId="0" borderId="0" xfId="0" applyNumberFormat="1" applyFont="1" applyAlignment="1">
      <alignment horizontal="center" vertical="center"/>
    </xf>
    <xf numFmtId="0" fontId="72" fillId="0" borderId="3" xfId="0" applyFont="1" applyBorder="1" applyAlignment="1" applyProtection="1">
      <alignment horizontal="left" vertical="center" wrapText="1"/>
      <protection locked="0"/>
    </xf>
    <xf numFmtId="187" fontId="71" fillId="0" borderId="3" xfId="0" applyNumberFormat="1" applyFont="1" applyBorder="1" applyAlignment="1">
      <alignment horizontal="center" vertical="center"/>
    </xf>
    <xf numFmtId="186" fontId="71" fillId="0" borderId="3" xfId="0" applyNumberFormat="1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right" vertical="center" wrapText="1"/>
    </xf>
    <xf numFmtId="184" fontId="4" fillId="0" borderId="3" xfId="0" applyNumberFormat="1" applyFont="1" applyBorder="1" applyAlignment="1">
      <alignment horizontal="right" vertical="center" wrapText="1"/>
    </xf>
    <xf numFmtId="180" fontId="4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85" fontId="5" fillId="0" borderId="3" xfId="0" applyNumberFormat="1" applyFont="1" applyBorder="1" applyAlignment="1">
      <alignment horizontal="right" vertical="center" wrapText="1"/>
    </xf>
    <xf numFmtId="180" fontId="4" fillId="0" borderId="18" xfId="0" applyNumberFormat="1" applyFont="1" applyBorder="1" applyAlignment="1">
      <alignment horizontal="right" vertical="center" wrapText="1"/>
    </xf>
    <xf numFmtId="0" fontId="7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9" fillId="0" borderId="0" xfId="0" applyFont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 wrapText="1"/>
    </xf>
    <xf numFmtId="173" fontId="4" fillId="0" borderId="29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179" fontId="5" fillId="0" borderId="20" xfId="0" applyNumberFormat="1" applyFont="1" applyBorder="1" applyAlignment="1">
      <alignment horizontal="center" vertical="center" wrapText="1"/>
    </xf>
    <xf numFmtId="179" fontId="5" fillId="0" borderId="20" xfId="0" applyNumberFormat="1" applyFont="1" applyBorder="1" applyAlignment="1">
      <alignment horizontal="right" vertical="center" wrapText="1"/>
    </xf>
    <xf numFmtId="179" fontId="5" fillId="0" borderId="30" xfId="0" applyNumberFormat="1" applyFont="1" applyBorder="1" applyAlignment="1">
      <alignment horizontal="right" vertical="center" wrapText="1"/>
    </xf>
    <xf numFmtId="179" fontId="5" fillId="0" borderId="15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right" vertical="center" wrapText="1"/>
    </xf>
    <xf numFmtId="179" fontId="5" fillId="0" borderId="1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right" vertical="center" wrapText="1"/>
    </xf>
    <xf numFmtId="179" fontId="4" fillId="0" borderId="12" xfId="0" applyNumberFormat="1" applyFont="1" applyBorder="1" applyAlignment="1">
      <alignment horizontal="right" vertical="center" wrapText="1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>
      <alignment horizontal="left" vertical="center" wrapText="1"/>
    </xf>
    <xf numFmtId="0" fontId="4" fillId="0" borderId="18" xfId="0" quotePrefix="1" applyFont="1" applyBorder="1" applyAlignment="1">
      <alignment horizontal="center" vertical="center"/>
    </xf>
    <xf numFmtId="179" fontId="4" fillId="0" borderId="18" xfId="0" applyNumberFormat="1" applyFont="1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right" vertical="center" wrapText="1"/>
    </xf>
    <xf numFmtId="179" fontId="4" fillId="0" borderId="28" xfId="0" applyNumberFormat="1" applyFont="1" applyBorder="1" applyAlignment="1">
      <alignment horizontal="righ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0" fontId="5" fillId="0" borderId="21" xfId="244" applyFont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179" fontId="4" fillId="0" borderId="27" xfId="0" applyNumberFormat="1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quotePrefix="1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 wrapText="1"/>
    </xf>
    <xf numFmtId="179" fontId="4" fillId="0" borderId="26" xfId="0" applyNumberFormat="1" applyFont="1" applyBorder="1" applyAlignment="1">
      <alignment horizontal="right" vertical="center" wrapText="1"/>
    </xf>
    <xf numFmtId="179" fontId="4" fillId="0" borderId="33" xfId="0" applyNumberFormat="1" applyFont="1" applyBorder="1" applyAlignment="1">
      <alignment horizontal="right" vertical="center" wrapText="1"/>
    </xf>
    <xf numFmtId="0" fontId="4" fillId="0" borderId="37" xfId="236" applyFont="1" applyBorder="1" applyAlignment="1">
      <alignment horizontal="left" vertical="center" wrapText="1"/>
    </xf>
    <xf numFmtId="0" fontId="4" fillId="0" borderId="35" xfId="236" applyFont="1" applyBorder="1" applyAlignment="1">
      <alignment horizontal="center" vertical="center" wrapText="1"/>
    </xf>
    <xf numFmtId="0" fontId="4" fillId="0" borderId="38" xfId="236" applyFont="1" applyBorder="1" applyAlignment="1">
      <alignment horizontal="center" vertical="center" wrapText="1"/>
    </xf>
    <xf numFmtId="0" fontId="4" fillId="0" borderId="36" xfId="236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center" vertical="center"/>
    </xf>
    <xf numFmtId="180" fontId="5" fillId="0" borderId="15" xfId="0" applyNumberFormat="1" applyFont="1" applyBorder="1" applyAlignment="1">
      <alignment horizontal="center" vertical="center" wrapText="1"/>
    </xf>
    <xf numFmtId="180" fontId="5" fillId="0" borderId="31" xfId="0" applyNumberFormat="1" applyFont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180" fontId="5" fillId="0" borderId="12" xfId="0" applyNumberFormat="1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>
      <alignment horizontal="center" vertical="center"/>
    </xf>
    <xf numFmtId="180" fontId="5" fillId="0" borderId="40" xfId="0" applyNumberFormat="1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180" fontId="5" fillId="0" borderId="18" xfId="0" applyNumberFormat="1" applyFont="1" applyBorder="1" applyAlignment="1">
      <alignment horizontal="center" vertical="center" wrapText="1"/>
    </xf>
    <xf numFmtId="180" fontId="5" fillId="0" borderId="41" xfId="0" applyNumberFormat="1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left" vertical="center" wrapText="1"/>
      <protection locked="0"/>
    </xf>
    <xf numFmtId="173" fontId="5" fillId="0" borderId="2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right"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179" fontId="5" fillId="0" borderId="31" xfId="0" applyNumberFormat="1" applyFont="1" applyBorder="1" applyAlignment="1">
      <alignment horizontal="right" vertical="center" wrapText="1"/>
    </xf>
    <xf numFmtId="173" fontId="5" fillId="0" borderId="15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179" fontId="4" fillId="0" borderId="31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right" vertical="center" wrapText="1"/>
    </xf>
    <xf numFmtId="179" fontId="4" fillId="0" borderId="32" xfId="0" applyNumberFormat="1" applyFont="1" applyBorder="1" applyAlignment="1">
      <alignment horizontal="right" vertical="center" wrapText="1"/>
    </xf>
    <xf numFmtId="173" fontId="4" fillId="0" borderId="0" xfId="0" applyNumberFormat="1" applyFont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179" fontId="4" fillId="0" borderId="30" xfId="0" applyNumberFormat="1" applyFont="1" applyBorder="1" applyAlignment="1">
      <alignment horizontal="right" vertical="center" wrapText="1"/>
    </xf>
    <xf numFmtId="49" fontId="4" fillId="0" borderId="3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0" fontId="4" fillId="0" borderId="24" xfId="0" quotePrefix="1" applyFont="1" applyBorder="1" applyAlignment="1">
      <alignment horizontal="left" vertical="center"/>
    </xf>
    <xf numFmtId="164" fontId="4" fillId="0" borderId="18" xfId="0" applyNumberFormat="1" applyFont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/>
      <protection locked="0"/>
    </xf>
    <xf numFmtId="49" fontId="4" fillId="0" borderId="20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right" vertical="center" wrapText="1"/>
    </xf>
    <xf numFmtId="49" fontId="5" fillId="0" borderId="3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79" fontId="4" fillId="0" borderId="15" xfId="0" applyNumberFormat="1" applyFont="1" applyBorder="1" applyAlignment="1">
      <alignment horizontal="right" vertical="center" wrapText="1"/>
    </xf>
    <xf numFmtId="0" fontId="7" fillId="0" borderId="21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179" fontId="7" fillId="0" borderId="15" xfId="0" applyNumberFormat="1" applyFont="1" applyBorder="1" applyAlignment="1">
      <alignment horizontal="right" vertical="center" wrapText="1"/>
    </xf>
    <xf numFmtId="180" fontId="7" fillId="0" borderId="15" xfId="0" applyNumberFormat="1" applyFont="1" applyBorder="1" applyAlignment="1">
      <alignment horizontal="right" vertical="center" wrapText="1"/>
    </xf>
    <xf numFmtId="182" fontId="4" fillId="0" borderId="0" xfId="0" applyNumberFormat="1" applyFont="1" applyAlignment="1">
      <alignment vertical="center"/>
    </xf>
    <xf numFmtId="0" fontId="5" fillId="0" borderId="24" xfId="0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right" vertical="center" wrapText="1"/>
    </xf>
    <xf numFmtId="164" fontId="5" fillId="0" borderId="27" xfId="0" applyNumberFormat="1" applyFont="1" applyBorder="1" applyAlignment="1">
      <alignment horizontal="right" vertical="center" wrapText="1"/>
    </xf>
    <xf numFmtId="179" fontId="5" fillId="0" borderId="32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181" fontId="5" fillId="0" borderId="3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right" vertical="center" wrapText="1"/>
    </xf>
    <xf numFmtId="173" fontId="4" fillId="0" borderId="3" xfId="0" applyNumberFormat="1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173" fontId="5" fillId="0" borderId="0" xfId="0" applyNumberFormat="1" applyFont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 wrapText="1"/>
    </xf>
    <xf numFmtId="0" fontId="4" fillId="0" borderId="29" xfId="244" applyFont="1" applyBorder="1" applyAlignment="1">
      <alignment horizontal="left" vertical="center" wrapText="1"/>
    </xf>
    <xf numFmtId="0" fontId="4" fillId="0" borderId="16" xfId="244" applyFont="1" applyBorder="1" applyAlignment="1">
      <alignment horizontal="left" vertical="center" wrapText="1"/>
    </xf>
    <xf numFmtId="0" fontId="4" fillId="0" borderId="17" xfId="244" applyFont="1" applyBorder="1" applyAlignment="1">
      <alignment horizontal="left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 shrinkToFi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173" fontId="4" fillId="0" borderId="3" xfId="244" applyNumberFormat="1" applyFont="1" applyBorder="1" applyAlignment="1">
      <alignment horizontal="center" vertical="center" wrapText="1"/>
    </xf>
    <xf numFmtId="172" fontId="4" fillId="0" borderId="3" xfId="244" applyNumberFormat="1" applyFont="1" applyBorder="1" applyAlignment="1">
      <alignment horizontal="right" vertical="center" wrapText="1"/>
    </xf>
    <xf numFmtId="173" fontId="5" fillId="0" borderId="3" xfId="244" applyNumberFormat="1" applyFont="1" applyBorder="1" applyAlignment="1">
      <alignment horizontal="center" vertical="center" wrapText="1"/>
    </xf>
    <xf numFmtId="172" fontId="5" fillId="0" borderId="3" xfId="244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quotePrefix="1" applyFont="1" applyBorder="1" applyAlignment="1">
      <alignment horizontal="center" vertical="center"/>
    </xf>
    <xf numFmtId="0" fontId="13" fillId="0" borderId="0" xfId="244" applyFont="1"/>
    <xf numFmtId="0" fontId="5" fillId="0" borderId="3" xfId="0" applyFont="1" applyBorder="1" applyAlignment="1">
      <alignment horizontal="left" vertical="top" wrapText="1"/>
    </xf>
    <xf numFmtId="0" fontId="4" fillId="0" borderId="14" xfId="244" applyFont="1" applyBorder="1" applyAlignment="1">
      <alignment horizontal="left" vertical="center" wrapText="1"/>
    </xf>
    <xf numFmtId="0" fontId="4" fillId="0" borderId="14" xfId="0" quotePrefix="1" applyFont="1" applyBorder="1" applyAlignment="1">
      <alignment horizontal="center" vertical="center"/>
    </xf>
    <xf numFmtId="173" fontId="4" fillId="0" borderId="14" xfId="0" applyNumberFormat="1" applyFont="1" applyBorder="1" applyAlignment="1">
      <alignment horizontal="center" vertical="center" wrapText="1"/>
    </xf>
    <xf numFmtId="173" fontId="4" fillId="0" borderId="16" xfId="244" applyNumberFormat="1" applyFont="1" applyBorder="1" applyAlignment="1">
      <alignment horizontal="left" vertical="center" wrapText="1"/>
    </xf>
    <xf numFmtId="173" fontId="5" fillId="0" borderId="16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71" fillId="0" borderId="0" xfId="0" applyFont="1" applyAlignment="1">
      <alignment vertical="center"/>
    </xf>
    <xf numFmtId="0" fontId="5" fillId="0" borderId="3" xfId="0" applyFont="1" applyBorder="1"/>
    <xf numFmtId="0" fontId="69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74" fillId="0" borderId="0" xfId="0" applyFont="1" applyAlignment="1">
      <alignment horizontal="left" vertical="center"/>
    </xf>
    <xf numFmtId="172" fontId="74" fillId="0" borderId="0" xfId="0" applyNumberFormat="1" applyFont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0" xfId="0" applyFont="1"/>
    <xf numFmtId="0" fontId="74" fillId="0" borderId="0" xfId="0" applyFont="1" applyAlignment="1">
      <alignment horizontal="right"/>
    </xf>
    <xf numFmtId="0" fontId="76" fillId="0" borderId="0" xfId="0" applyFont="1" applyAlignment="1">
      <alignment horizontal="center"/>
    </xf>
    <xf numFmtId="0" fontId="71" fillId="29" borderId="3" xfId="0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center" vertical="center"/>
    </xf>
    <xf numFmtId="0" fontId="77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8" fillId="0" borderId="0" xfId="0" applyFont="1" applyAlignment="1">
      <alignment vertical="center"/>
    </xf>
    <xf numFmtId="173" fontId="78" fillId="0" borderId="3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0" xfId="244" applyFont="1" applyBorder="1" applyAlignment="1">
      <alignment horizontal="center" vertical="center"/>
    </xf>
    <xf numFmtId="0" fontId="5" fillId="0" borderId="30" xfId="244" applyFont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5" xfId="236" applyFont="1" applyBorder="1" applyAlignment="1">
      <alignment horizontal="center" vertical="center" wrapText="1"/>
    </xf>
    <xf numFmtId="0" fontId="4" fillId="0" borderId="34" xfId="236" applyFont="1" applyBorder="1" applyAlignment="1">
      <alignment horizontal="center" vertical="center" wrapText="1"/>
    </xf>
    <xf numFmtId="0" fontId="4" fillId="0" borderId="41" xfId="236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9" fontId="5" fillId="0" borderId="3" xfId="0" quotePrefix="1" applyNumberFormat="1" applyFont="1" applyBorder="1" applyAlignment="1">
      <alignment horizontal="center" vertical="center" wrapText="1"/>
    </xf>
    <xf numFmtId="49" fontId="4" fillId="0" borderId="3" xfId="0" quotePrefix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quotePrefix="1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4" fillId="0" borderId="0" xfId="244" applyFont="1" applyAlignment="1">
      <alignment horizontal="center" vertical="center"/>
    </xf>
    <xf numFmtId="0" fontId="5" fillId="0" borderId="3" xfId="244" applyFont="1" applyBorder="1" applyAlignment="1">
      <alignment horizontal="center" vertical="center"/>
    </xf>
    <xf numFmtId="0" fontId="5" fillId="0" borderId="3" xfId="244" applyFont="1" applyBorder="1" applyAlignment="1">
      <alignment horizontal="center" vertical="center" wrapText="1"/>
    </xf>
    <xf numFmtId="0" fontId="4" fillId="0" borderId="3" xfId="244" applyFont="1" applyBorder="1" applyAlignment="1">
      <alignment horizontal="center" vertical="center"/>
    </xf>
    <xf numFmtId="0" fontId="4" fillId="0" borderId="29" xfId="244" applyFont="1" applyBorder="1" applyAlignment="1">
      <alignment horizontal="left" vertical="center" wrapText="1"/>
    </xf>
    <xf numFmtId="0" fontId="4" fillId="0" borderId="16" xfId="244" applyFont="1" applyBorder="1" applyAlignment="1">
      <alignment horizontal="left" vertical="center" wrapText="1"/>
    </xf>
    <xf numFmtId="0" fontId="4" fillId="0" borderId="17" xfId="244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4" fillId="0" borderId="29" xfId="244" applyFont="1" applyBorder="1" applyAlignment="1">
      <alignment horizontal="center" vertical="center" wrapText="1"/>
    </xf>
    <xf numFmtId="0" fontId="4" fillId="0" borderId="16" xfId="244" applyFont="1" applyBorder="1" applyAlignment="1">
      <alignment horizontal="center" vertical="center" wrapText="1"/>
    </xf>
    <xf numFmtId="0" fontId="4" fillId="0" borderId="17" xfId="24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right" vertical="center" wrapText="1"/>
    </xf>
    <xf numFmtId="173" fontId="5" fillId="0" borderId="3" xfId="0" applyNumberFormat="1" applyFont="1" applyBorder="1" applyAlignment="1">
      <alignment horizontal="center" vertical="center" wrapText="1"/>
    </xf>
    <xf numFmtId="173" fontId="5" fillId="0" borderId="3" xfId="205" applyNumberFormat="1" applyFont="1" applyFill="1" applyBorder="1" applyAlignment="1">
      <alignment horizontal="right" vertical="center" wrapText="1"/>
    </xf>
    <xf numFmtId="173" fontId="4" fillId="0" borderId="3" xfId="0" applyNumberFormat="1" applyFont="1" applyBorder="1" applyAlignment="1">
      <alignment horizontal="center" vertical="center" wrapText="1"/>
    </xf>
    <xf numFmtId="0" fontId="4" fillId="0" borderId="0" xfId="244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244" applyFont="1" applyBorder="1" applyAlignment="1">
      <alignment horizontal="center" vertical="center" wrapText="1"/>
    </xf>
    <xf numFmtId="0" fontId="5" fillId="0" borderId="46" xfId="244" applyFont="1" applyBorder="1" applyAlignment="1">
      <alignment horizontal="center" vertical="center" wrapText="1"/>
    </xf>
    <xf numFmtId="0" fontId="5" fillId="0" borderId="15" xfId="244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9" xfId="244" applyFont="1" applyBorder="1" applyAlignment="1">
      <alignment horizontal="center" vertical="center"/>
    </xf>
    <xf numFmtId="0" fontId="5" fillId="0" borderId="16" xfId="244" applyFont="1" applyBorder="1" applyAlignment="1">
      <alignment horizontal="center" vertical="center"/>
    </xf>
    <xf numFmtId="0" fontId="5" fillId="0" borderId="17" xfId="244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 shrinkToFit="1"/>
    </xf>
    <xf numFmtId="3" fontId="5" fillId="0" borderId="3" xfId="0" applyNumberFormat="1" applyFont="1" applyBorder="1" applyAlignment="1">
      <alignment horizontal="center" vertical="center" wrapText="1" shrinkToFit="1"/>
    </xf>
    <xf numFmtId="0" fontId="76" fillId="0" borderId="0" xfId="0" applyFont="1" applyAlignment="1">
      <alignment horizontal="center" vertical="center"/>
    </xf>
    <xf numFmtId="172" fontId="74" fillId="0" borderId="13" xfId="0" applyNumberFormat="1" applyFont="1" applyBorder="1" applyAlignment="1">
      <alignment horizontal="center" vertical="center"/>
    </xf>
    <xf numFmtId="0" fontId="74" fillId="0" borderId="0" xfId="0" applyFont="1" applyAlignment="1">
      <alignment horizontal="left" vertical="center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0" fontId="5" fillId="0" borderId="29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7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 shrinkToFit="1"/>
    </xf>
    <xf numFmtId="0" fontId="5" fillId="0" borderId="46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53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51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left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77" fontId="4" fillId="0" borderId="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0" fontId="73" fillId="0" borderId="47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</cellXfs>
  <cellStyles count="352">
    <cellStyle name="_Fakt_2" xfId="1" xr:uid="{6B90E2AA-D143-45AF-AD37-8C2E5C592E61}"/>
    <cellStyle name="_rozhufrovka 2009" xfId="2" xr:uid="{1D8161AB-35E0-430C-AD7C-15B0C10461BD}"/>
    <cellStyle name="_АТиСТ 5а МТР липень 2008" xfId="3" xr:uid="{9C0949A8-5915-4A0E-9AED-BC214C158FCF}"/>
    <cellStyle name="_ПРГК сводний_" xfId="4" xr:uid="{CE75D721-8B95-4D69-8BCE-6AEF95DB089E}"/>
    <cellStyle name="_УТГ" xfId="5" xr:uid="{DB71101F-6880-4159-B3D9-BA0D65C55350}"/>
    <cellStyle name="_Феодосия 5а МТР липень 2008" xfId="6" xr:uid="{774BC441-E57B-4F63-AA2E-BB64934BE886}"/>
    <cellStyle name="_ХТГ довідка." xfId="7" xr:uid="{8A601A5D-47C1-4B28-A24C-6C4F5461D98D}"/>
    <cellStyle name="_Шебелинка 5а МТР липень 2008" xfId="8" xr:uid="{A8493D4D-1BC3-4318-827A-9BB6FFB5FB61}"/>
    <cellStyle name="20% - Accent1" xfId="9" xr:uid="{D1AA1762-4321-4877-A760-666C6EF80D6A}"/>
    <cellStyle name="20% - Accent2" xfId="10" xr:uid="{61FB28B5-CF99-459A-8778-505CF497D38B}"/>
    <cellStyle name="20% - Accent3" xfId="11" xr:uid="{E8438009-A67B-49FB-8FFD-F84B4A021850}"/>
    <cellStyle name="20% - Accent4" xfId="12" xr:uid="{7E0A0A76-6D86-45FC-A898-464D6FD852FB}"/>
    <cellStyle name="20% - Accent5" xfId="13" xr:uid="{BD781DFE-7508-4E07-B301-38D9D82E11BD}"/>
    <cellStyle name="20% - Accent6" xfId="14" xr:uid="{168EF53B-4F76-4E8F-8F0E-CFA974A16136}"/>
    <cellStyle name="20% - Акцент1 2" xfId="15" xr:uid="{F57338C1-1F7A-485C-B738-4B2F8A345B3F}"/>
    <cellStyle name="20% - Акцент1 3" xfId="16" xr:uid="{83260B49-E837-4838-B759-832B96BD2ED2}"/>
    <cellStyle name="20% - Акцент2 2" xfId="17" xr:uid="{C1A395F7-A805-46F4-84A8-F43A197D9A08}"/>
    <cellStyle name="20% - Акцент2 3" xfId="18" xr:uid="{31405C3C-D338-4AF6-BB01-74B51A78D5E2}"/>
    <cellStyle name="20% - Акцент3 2" xfId="19" xr:uid="{51E72F02-9164-42E7-9E70-7A6CDD29D661}"/>
    <cellStyle name="20% - Акцент3 3" xfId="20" xr:uid="{AB16F021-FF78-44BA-942C-4A556B1EA91E}"/>
    <cellStyle name="20% - Акцент4 2" xfId="21" xr:uid="{36C82CF0-A610-4735-B1BC-54A0C74D15B3}"/>
    <cellStyle name="20% - Акцент4 3" xfId="22" xr:uid="{2DDC0F6C-A6A8-4D30-89CA-9001348C8E37}"/>
    <cellStyle name="20% - Акцент5 2" xfId="23" xr:uid="{AB84C0B9-6C04-42C5-AEA5-7253D1D1D9AE}"/>
    <cellStyle name="20% - Акцент5 3" xfId="24" xr:uid="{18277578-CD4C-4A06-A5EA-AAE6CDC0C5E6}"/>
    <cellStyle name="20% - Акцент6 2" xfId="25" xr:uid="{6F94F564-7830-40AD-80C8-E720348DE8CB}"/>
    <cellStyle name="20% - Акцент6 3" xfId="26" xr:uid="{46ED3359-C9AA-4524-8AB0-75C50C6F97C5}"/>
    <cellStyle name="40% - Accent1" xfId="27" xr:uid="{D3BD27EB-012A-4326-B76B-30D33034D9B5}"/>
    <cellStyle name="40% - Accent2" xfId="28" xr:uid="{7EC67EA5-B56D-4E2F-9DF2-FB0B7E2E704A}"/>
    <cellStyle name="40% - Accent3" xfId="29" xr:uid="{A355FD26-4141-4AC0-BE1E-D4AFC29C4A40}"/>
    <cellStyle name="40% - Accent4" xfId="30" xr:uid="{65FC1080-90AA-4513-B8CF-E61E5B27C145}"/>
    <cellStyle name="40% - Accent5" xfId="31" xr:uid="{135BDCED-217D-40E5-ABC2-CA161AE0C36B}"/>
    <cellStyle name="40% - Accent6" xfId="32" xr:uid="{708AA07C-9C2E-492D-8315-C28559E7D2EA}"/>
    <cellStyle name="40% - Акцент1 2" xfId="33" xr:uid="{F10B917D-4764-4ED7-8810-7F89C26EE46F}"/>
    <cellStyle name="40% - Акцент1 3" xfId="34" xr:uid="{F46A1C44-CB91-4F9D-809D-9A7F48731A4D}"/>
    <cellStyle name="40% - Акцент2 2" xfId="35" xr:uid="{6A569D7F-3E87-4271-B5D8-A2F2E1F9DF74}"/>
    <cellStyle name="40% - Акцент2 3" xfId="36" xr:uid="{9FAB8E55-6D4A-46FC-86FD-160B6DF976A0}"/>
    <cellStyle name="40% - Акцент3 2" xfId="37" xr:uid="{38249209-F19B-4E29-8EE6-63B285C4BBDC}"/>
    <cellStyle name="40% - Акцент3 3" xfId="38" xr:uid="{286E933C-F3AE-4483-BAAA-601AA65A9880}"/>
    <cellStyle name="40% - Акцент4 2" xfId="39" xr:uid="{F2DA1E52-7010-4007-BF4A-DD0C5F37AD2B}"/>
    <cellStyle name="40% - Акцент4 3" xfId="40" xr:uid="{F67D4FE7-E4D9-4455-903E-063983A48978}"/>
    <cellStyle name="40% - Акцент5 2" xfId="41" xr:uid="{9A45A010-9185-4069-B261-15F12F1FF52B}"/>
    <cellStyle name="40% - Акцент5 3" xfId="42" xr:uid="{8964093F-E46E-4AF0-867F-969907669405}"/>
    <cellStyle name="40% - Акцент6 2" xfId="43" xr:uid="{F529D359-FF09-4404-A1F9-52AB123866F0}"/>
    <cellStyle name="40% - Акцент6 3" xfId="44" xr:uid="{8AB418D0-3DAB-466E-8660-66B024D91BAC}"/>
    <cellStyle name="60% - Accent1" xfId="45" xr:uid="{79E7F008-F9A3-4E0E-9296-8C76D8671214}"/>
    <cellStyle name="60% - Accent2" xfId="46" xr:uid="{1DFC27D8-394D-493E-A9A2-B635926384D3}"/>
    <cellStyle name="60% - Accent3" xfId="47" xr:uid="{D531D53A-C222-457B-9205-73791BE30D67}"/>
    <cellStyle name="60% - Accent4" xfId="48" xr:uid="{64F25B7D-462D-4BE8-9A53-E7D0678B0256}"/>
    <cellStyle name="60% - Accent5" xfId="49" xr:uid="{5874EA0F-48B0-4F77-9278-558CA0B57E58}"/>
    <cellStyle name="60% - Accent6" xfId="50" xr:uid="{DD8ABC47-B2AE-43E8-824A-CBF76258CA04}"/>
    <cellStyle name="60% - Акцент1 2" xfId="51" xr:uid="{AFB602BA-4BBC-464E-A78A-B2C1452A0984}"/>
    <cellStyle name="60% - Акцент1 3" xfId="52" xr:uid="{D7ECD58E-CA5B-494E-B178-F8844431D78B}"/>
    <cellStyle name="60% - Акцент2 2" xfId="53" xr:uid="{966E2C29-E36B-43DE-A147-3614F57F062E}"/>
    <cellStyle name="60% - Акцент2 3" xfId="54" xr:uid="{358C24BB-CA83-4CA2-801D-700AD7FC41F6}"/>
    <cellStyle name="60% - Акцент3 2" xfId="55" xr:uid="{05F16E84-A215-4611-B45C-A791EA82C374}"/>
    <cellStyle name="60% - Акцент3 3" xfId="56" xr:uid="{9C4333B2-82CE-4589-8ABC-6AD724B6397A}"/>
    <cellStyle name="60% - Акцент4 2" xfId="57" xr:uid="{12C910AB-1BF9-4DF1-BCA0-E68E92E01FCB}"/>
    <cellStyle name="60% - Акцент4 3" xfId="58" xr:uid="{6FA6D85D-140D-4188-BDE0-DABF5F1F340B}"/>
    <cellStyle name="60% - Акцент5 2" xfId="59" xr:uid="{BE30C8CB-DE2F-4A1C-8D42-70FD150E8A8C}"/>
    <cellStyle name="60% - Акцент5 3" xfId="60" xr:uid="{FA4E1697-A797-4919-BF71-1ED471C70373}"/>
    <cellStyle name="60% - Акцент6 2" xfId="61" xr:uid="{EB9E358D-C313-41F5-A2CF-23F1A556F89C}"/>
    <cellStyle name="60% - Акцент6 3" xfId="62" xr:uid="{5AB90F0D-A49F-4483-A7F6-1833AD85697E}"/>
    <cellStyle name="Accent1" xfId="63" xr:uid="{5EF493AC-0BD3-4355-B17C-84FA32C776DD}"/>
    <cellStyle name="Accent2" xfId="64" xr:uid="{CDD63C47-96E4-49F1-8BF0-03CC97D1E1E6}"/>
    <cellStyle name="Accent3" xfId="65" xr:uid="{B70361AF-4038-4682-98AB-00BF9D1EBB2F}"/>
    <cellStyle name="Accent4" xfId="66" xr:uid="{AAEF8A73-2504-435D-A263-224C20E98B75}"/>
    <cellStyle name="Accent5" xfId="67" xr:uid="{14F3C348-58F0-485D-BFF5-934558A45F47}"/>
    <cellStyle name="Accent6" xfId="68" xr:uid="{C21DF59C-56E4-49EC-BF3A-C8D5E4AB66D5}"/>
    <cellStyle name="Bad" xfId="69" xr:uid="{445ADDA0-1F5A-48D3-AD30-19C1E7CE2D7C}"/>
    <cellStyle name="Calculation" xfId="70" xr:uid="{00E75F21-5638-434C-BB88-87DBCE6194C0}"/>
    <cellStyle name="Check Cell" xfId="71" xr:uid="{A266FC17-079D-4C98-8A1B-3E8271D62BF8}"/>
    <cellStyle name="Column-Header" xfId="72" xr:uid="{28A784EE-3D56-465D-A2FA-8C16C30266A5}"/>
    <cellStyle name="Column-Header 2" xfId="73" xr:uid="{D5DBC7AD-B594-43E3-9CDD-6EF5BE28FC18}"/>
    <cellStyle name="Column-Header 3" xfId="74" xr:uid="{6B2453CF-1C8C-43E4-8BAF-8EEA31097670}"/>
    <cellStyle name="Column-Header 4" xfId="75" xr:uid="{7C75B2DA-E7AF-4ADD-9D5A-B67A0E5DAD55}"/>
    <cellStyle name="Column-Header 5" xfId="76" xr:uid="{C6260B9D-795D-40BB-A369-F642C5B92E24}"/>
    <cellStyle name="Column-Header 6" xfId="77" xr:uid="{9A278396-B5A9-40D7-89D1-7327E6CBBBE8}"/>
    <cellStyle name="Column-Header 7" xfId="78" xr:uid="{57D98D11-2A11-431A-9F9E-E5EAD62B74B2}"/>
    <cellStyle name="Column-Header 7 2" xfId="79" xr:uid="{646CCA6E-6603-4317-9743-6FF2F8D8DCE8}"/>
    <cellStyle name="Column-Header 8" xfId="80" xr:uid="{42EA1B80-14E7-4699-85DB-D47D6295EBDD}"/>
    <cellStyle name="Column-Header 8 2" xfId="81" xr:uid="{6469DA08-36D0-4883-A72C-9EA4A9A2E95B}"/>
    <cellStyle name="Column-Header 9" xfId="82" xr:uid="{23D2A9B0-D9F3-4469-8739-43D66405B3AA}"/>
    <cellStyle name="Column-Header 9 2" xfId="83" xr:uid="{A34AEBE0-F5C6-4BC3-8B73-DD5AF8C270D3}"/>
    <cellStyle name="Column-Header_Zvit rux-koshtiv 2010 Департамент " xfId="84" xr:uid="{3F0DD1A6-F22F-4596-A8F8-9F014B542DBB}"/>
    <cellStyle name="Define-Column" xfId="85" xr:uid="{7B436AE1-5FB9-41DC-9742-2E6586078D6A}"/>
    <cellStyle name="Define-Column 10" xfId="86" xr:uid="{B3FBF653-4A3A-404E-9CC1-ECD8285F30FF}"/>
    <cellStyle name="Define-Column 2" xfId="87" xr:uid="{4CCAA4D6-7F6A-40C9-BD56-DD5EBC0EA94B}"/>
    <cellStyle name="Define-Column 3" xfId="88" xr:uid="{B322E230-6E5C-4B61-819A-B6AAAEEE2314}"/>
    <cellStyle name="Define-Column 4" xfId="89" xr:uid="{B45D5716-F966-4145-AA92-A355814F3BC2}"/>
    <cellStyle name="Define-Column 5" xfId="90" xr:uid="{0C0C5F2C-0A10-4C18-BE31-FE58F46A0EE6}"/>
    <cellStyle name="Define-Column 6" xfId="91" xr:uid="{7BC0C34F-F599-4598-BD6A-B502D226A106}"/>
    <cellStyle name="Define-Column 7" xfId="92" xr:uid="{7D509922-3B96-4FAA-B415-B329DDDA3F05}"/>
    <cellStyle name="Define-Column 7 2" xfId="93" xr:uid="{75DAD08D-E631-4649-AF27-4F5D90879D9C}"/>
    <cellStyle name="Define-Column 7 3" xfId="94" xr:uid="{B163EFD7-E56D-4532-B42D-287C04684E0F}"/>
    <cellStyle name="Define-Column 8" xfId="95" xr:uid="{D4795216-A5C2-41CA-82C5-E54776BCAE7D}"/>
    <cellStyle name="Define-Column 8 2" xfId="96" xr:uid="{F42A99AD-171C-4F83-AF52-3F2C60F11DE3}"/>
    <cellStyle name="Define-Column 8 3" xfId="97" xr:uid="{5983D09E-B956-4583-9EDC-1A573EDD28F1}"/>
    <cellStyle name="Define-Column 9" xfId="98" xr:uid="{EAA05D5C-A3A7-4DE4-839F-045E9CA7B50A}"/>
    <cellStyle name="Define-Column 9 2" xfId="99" xr:uid="{93CBEB4D-42CF-4CF0-85BF-8941E85D7060}"/>
    <cellStyle name="Define-Column 9 3" xfId="100" xr:uid="{FCFB7A62-55BD-40BB-9284-EFD9FB33392D}"/>
    <cellStyle name="Define-Column_Zvit rux-koshtiv 2010 Департамент " xfId="101" xr:uid="{5706E9C9-3DA8-4995-B544-07BD2244EE61}"/>
    <cellStyle name="Explanatory Text" xfId="102" xr:uid="{DC20254D-54D2-4033-A7FA-403AD610B7A4}"/>
    <cellStyle name="FS10" xfId="103" xr:uid="{395642D1-DB1D-436D-93C8-F08E1FBE4FD1}"/>
    <cellStyle name="Good" xfId="104" xr:uid="{51A52F6A-7216-4BF8-AAC0-4F5038957562}"/>
    <cellStyle name="Heading 1" xfId="105" xr:uid="{56BC4003-D08B-44CF-A487-022814662916}"/>
    <cellStyle name="Heading 2" xfId="106" xr:uid="{2D39995A-0D0C-48C3-92EA-7B10506BFE40}"/>
    <cellStyle name="Heading 3" xfId="107" xr:uid="{D83FF6F2-07EF-4A47-8469-8A8F9EA92D89}"/>
    <cellStyle name="Heading 4" xfId="108" xr:uid="{759AD73E-5F0D-4FDD-894D-46DA36BAF0C7}"/>
    <cellStyle name="Hyperlink 2" xfId="109" xr:uid="{20E79DE7-0904-47F9-B805-AD3C47FCF1E6}"/>
    <cellStyle name="Input" xfId="110" xr:uid="{11AF4E97-675F-41CD-B35E-7E4E4B39B820}"/>
    <cellStyle name="Level0" xfId="111" xr:uid="{C8342E0A-4E39-4B69-A259-9F5C6785235A}"/>
    <cellStyle name="Level0 10" xfId="112" xr:uid="{772F5371-8086-4801-ABBD-E0F935FC7A10}"/>
    <cellStyle name="Level0 2" xfId="113" xr:uid="{292FFC5D-159B-48F5-9BBF-6967755D8F1C}"/>
    <cellStyle name="Level0 2 2" xfId="114" xr:uid="{11AB8561-1E20-4D09-A3BF-C63AD712C75A}"/>
    <cellStyle name="Level0 3" xfId="115" xr:uid="{D6EB076D-920D-4180-B9B7-147DB9A2CEA9}"/>
    <cellStyle name="Level0 3 2" xfId="116" xr:uid="{620339EC-01C5-4C98-8569-EA0A49674DB3}"/>
    <cellStyle name="Level0 4" xfId="117" xr:uid="{B39F1C18-53DC-41C1-A515-FA29226AF8AC}"/>
    <cellStyle name="Level0 4 2" xfId="118" xr:uid="{F18BB95F-5D2C-4F11-8AE1-A2C304753624}"/>
    <cellStyle name="Level0 5" xfId="119" xr:uid="{17E23C27-006B-49BB-9F37-DB3AE4CB3CE4}"/>
    <cellStyle name="Level0 6" xfId="120" xr:uid="{F6E975FB-4CD6-4264-832A-D03894642B58}"/>
    <cellStyle name="Level0 7" xfId="121" xr:uid="{52119854-547F-4BA5-B838-4806F925BF6C}"/>
    <cellStyle name="Level0 7 2" xfId="122" xr:uid="{F7BD9530-C23C-40A7-B155-3633EA2C7875}"/>
    <cellStyle name="Level0 7 3" xfId="123" xr:uid="{82800C54-D477-4597-9989-E2DA09755D07}"/>
    <cellStyle name="Level0 8" xfId="124" xr:uid="{2DC4C786-AC9A-4387-9BF0-BD02B93E5F4D}"/>
    <cellStyle name="Level0 8 2" xfId="125" xr:uid="{076E4291-8C2D-4EA1-9F30-8FB0C8F95C6C}"/>
    <cellStyle name="Level0 8 3" xfId="126" xr:uid="{CB4A8682-D69E-41FE-A297-C1F2AA24BB57}"/>
    <cellStyle name="Level0 9" xfId="127" xr:uid="{FC4C6686-243A-48A5-AFDE-03C1FEABD0A7}"/>
    <cellStyle name="Level0 9 2" xfId="128" xr:uid="{4E8FBF32-486A-4756-B7AA-36F5003736E9}"/>
    <cellStyle name="Level0 9 3" xfId="129" xr:uid="{048E726B-B2F6-4492-98FD-255CCB04206B}"/>
    <cellStyle name="Level0_Zvit rux-koshtiv 2010 Департамент " xfId="130" xr:uid="{D0DF11AC-9D07-478F-8AF2-0C4D7EA656F5}"/>
    <cellStyle name="Level1" xfId="131" xr:uid="{42C0DB09-C29D-4BF8-9AC2-9E86687556B4}"/>
    <cellStyle name="Level1 2" xfId="132" xr:uid="{CA4522DB-4D05-48C8-9B63-6CBB3D47A288}"/>
    <cellStyle name="Level1-Numbers" xfId="133" xr:uid="{EC2DAAF8-ECE5-4418-93FD-9902B4260011}"/>
    <cellStyle name="Level1-Numbers 2" xfId="134" xr:uid="{50CB2536-54AB-42F5-BF3F-2C380CEEB9B3}"/>
    <cellStyle name="Level1-Numbers-Hide" xfId="135" xr:uid="{AE09C8B3-EBCA-4A08-85DF-56C2EFC9757D}"/>
    <cellStyle name="Level2" xfId="136" xr:uid="{5C432073-4A04-47B2-B94C-2E6A49BE2272}"/>
    <cellStyle name="Level2 2" xfId="137" xr:uid="{F5A72F1C-4BF1-4839-9BB2-ACDB301EC039}"/>
    <cellStyle name="Level2-Hide" xfId="138" xr:uid="{F6593171-8A35-4102-9C49-3C5BE8F13873}"/>
    <cellStyle name="Level2-Hide 2" xfId="139" xr:uid="{70305F6A-52E5-42D6-BF58-D6F2020BD371}"/>
    <cellStyle name="Level2-Numbers" xfId="140" xr:uid="{A84B806D-DB68-4C53-B5D4-85A4C7CC6D7E}"/>
    <cellStyle name="Level2-Numbers 2" xfId="141" xr:uid="{413B7296-4D54-4D8C-84D8-FA301E0F3FEE}"/>
    <cellStyle name="Level2-Numbers-Hide" xfId="142" xr:uid="{DE8D64AB-1885-4D2B-ADB4-F24522224FED}"/>
    <cellStyle name="Level3" xfId="143" xr:uid="{92175567-5E53-4ECF-9509-2A46012D96A4}"/>
    <cellStyle name="Level3 2" xfId="144" xr:uid="{68842533-A835-458F-A92E-80C7F7A4CFD1}"/>
    <cellStyle name="Level3 3" xfId="145" xr:uid="{F2E4969F-D1B4-42E1-9D00-40FFCD07A19F}"/>
    <cellStyle name="Level3_План департамент_2010_1207" xfId="146" xr:uid="{ED8F463B-01F1-4DEF-9E92-4380DB77657D}"/>
    <cellStyle name="Level3-Hide" xfId="147" xr:uid="{2134C3C8-3DA2-482E-9B95-8B53A32B504D}"/>
    <cellStyle name="Level3-Hide 2" xfId="148" xr:uid="{FA683F67-4A73-4253-BD79-C95B073A7468}"/>
    <cellStyle name="Level3-Numbers" xfId="149" xr:uid="{85A90ACB-0ACC-450F-9C79-A256F82BBB81}"/>
    <cellStyle name="Level3-Numbers 2" xfId="150" xr:uid="{8262CD2C-83B2-46CE-AF02-88D66A4E2AF4}"/>
    <cellStyle name="Level3-Numbers 3" xfId="151" xr:uid="{157123C9-591D-44C8-8991-1CAF43D79F52}"/>
    <cellStyle name="Level3-Numbers_План департамент_2010_1207" xfId="152" xr:uid="{4CD90FB6-4D2A-4BA8-BC40-4F5F18707A32}"/>
    <cellStyle name="Level3-Numbers-Hide" xfId="153" xr:uid="{0752D3FD-8F5A-4FC3-AF23-D339521B062B}"/>
    <cellStyle name="Level4" xfId="154" xr:uid="{16346D43-8D3D-4F7E-8B50-8ABFA98D47E9}"/>
    <cellStyle name="Level4 2" xfId="155" xr:uid="{FE7A4F7E-151C-4084-A751-0ED781357F90}"/>
    <cellStyle name="Level4-Hide" xfId="156" xr:uid="{2206AB1D-D92D-4312-A8D4-D04B83D0FF27}"/>
    <cellStyle name="Level4-Hide 2" xfId="157" xr:uid="{A4F4AA15-11C3-4B1B-B322-F879ADF4DDE4}"/>
    <cellStyle name="Level4-Numbers" xfId="158" xr:uid="{53A1DDB8-EFC2-499A-9C51-2F9A97334438}"/>
    <cellStyle name="Level4-Numbers 2" xfId="159" xr:uid="{16BFCCCF-EE93-44B4-BAEE-72E3291923D5}"/>
    <cellStyle name="Level4-Numbers-Hide" xfId="160" xr:uid="{64E178B4-8B72-4F4A-80CC-CE1A74EC33AD}"/>
    <cellStyle name="Level5" xfId="161" xr:uid="{B3FE26D1-D4CF-4478-8819-A309F8DD5E94}"/>
    <cellStyle name="Level5 2" xfId="162" xr:uid="{3699DB88-33E0-4C4F-84BE-E91F2B54E4EB}"/>
    <cellStyle name="Level5-Hide" xfId="163" xr:uid="{C0320297-4B62-4710-A56D-86469615B3C0}"/>
    <cellStyle name="Level5-Hide 2" xfId="164" xr:uid="{176F6AFA-7438-4802-827E-49F7B8CD553D}"/>
    <cellStyle name="Level5-Numbers" xfId="165" xr:uid="{F26610BC-C9CA-4A4E-8D6F-4B8ADE4CC063}"/>
    <cellStyle name="Level5-Numbers 2" xfId="166" xr:uid="{FD422B84-80D8-484F-A339-E7EB01F2CA7F}"/>
    <cellStyle name="Level5-Numbers-Hide" xfId="167" xr:uid="{4B0220FC-1C18-4128-BF61-C115F90145F3}"/>
    <cellStyle name="Level6" xfId="168" xr:uid="{D7048BA4-63A5-41AA-B4E1-07DEBAF2295F}"/>
    <cellStyle name="Level6 2" xfId="169" xr:uid="{05FE2C89-C81E-41CB-834B-6BB49EBE6372}"/>
    <cellStyle name="Level6-Hide" xfId="170" xr:uid="{5B56C13C-52EE-4D61-AE28-59E308ACFAC5}"/>
    <cellStyle name="Level6-Hide 2" xfId="171" xr:uid="{5C02596E-669F-439B-8538-DE6F46BF6856}"/>
    <cellStyle name="Level6-Numbers" xfId="172" xr:uid="{C6D9A90A-3149-434B-A481-A8C6E297281B}"/>
    <cellStyle name="Level6-Numbers 2" xfId="173" xr:uid="{24E0A0A5-6D54-4F10-A9C0-941579F57FB3}"/>
    <cellStyle name="Level7" xfId="174" xr:uid="{2E494870-8127-45C4-86AE-9EAD8E6B2F48}"/>
    <cellStyle name="Level7-Hide" xfId="175" xr:uid="{C6209746-0D91-4E3A-B333-C64229D87A5D}"/>
    <cellStyle name="Level7-Numbers" xfId="176" xr:uid="{D760C4AC-3530-4C73-8285-BBB15DC7D8F7}"/>
    <cellStyle name="Linked Cell" xfId="177" xr:uid="{49901E98-71A5-43DC-A0BF-2838DFCEE229}"/>
    <cellStyle name="Neutral" xfId="178" xr:uid="{0B1E99E1-D819-422D-8CD7-0541E3AE2230}"/>
    <cellStyle name="Normal 2" xfId="179" xr:uid="{40CF433E-0501-47CD-97AA-539BA7E5BDAA}"/>
    <cellStyle name="Normal_GSE DCF_Model_31_07_09 final" xfId="180" xr:uid="{2BFE3249-DD88-42F2-BC31-FFCEA0F75DCE}"/>
    <cellStyle name="Note" xfId="181" xr:uid="{B5F6784A-A282-49DC-BB5D-970CFF845615}"/>
    <cellStyle name="Number-Cells" xfId="182" xr:uid="{87F3598F-CF5A-45D8-99ED-09AE1854A7B5}"/>
    <cellStyle name="Number-Cells-Column2" xfId="183" xr:uid="{FE58E62C-9583-430B-A3D8-D20589C5C6F2}"/>
    <cellStyle name="Number-Cells-Column5" xfId="184" xr:uid="{8CD3894A-F2CB-4D59-9F8E-514A3CE2178C}"/>
    <cellStyle name="Output" xfId="185" xr:uid="{4385B346-9349-4E48-B172-3D02D4E8EAFA}"/>
    <cellStyle name="Row-Header" xfId="186" xr:uid="{AD0A651F-926A-47DA-BC5F-395EF1F50A65}"/>
    <cellStyle name="Row-Header 2" xfId="187" xr:uid="{E7E25090-8AE2-4B57-9A97-8E36266EEF98}"/>
    <cellStyle name="Title" xfId="188" xr:uid="{8D87D252-DC7C-4DD5-9326-AE5739945C8A}"/>
    <cellStyle name="Total" xfId="189" xr:uid="{92E09496-D6F6-4A41-BE0A-BF1E12A9386D}"/>
    <cellStyle name="Warning Text" xfId="190" xr:uid="{E0FD2DC3-66EE-4493-8160-C051E325EC87}"/>
    <cellStyle name="Акцент1 2" xfId="191" xr:uid="{4BE07EDF-F96D-4E07-9383-225291C17875}"/>
    <cellStyle name="Акцент1 3" xfId="192" xr:uid="{B7379B55-3B80-4142-B199-6AE27EB384EA}"/>
    <cellStyle name="Акцент2 2" xfId="193" xr:uid="{E5AD4751-04B4-4837-9826-D813079D0A97}"/>
    <cellStyle name="Акцент2 3" xfId="194" xr:uid="{EA7A5A50-F91F-4644-96CF-5F579FD9D983}"/>
    <cellStyle name="Акцент3 2" xfId="195" xr:uid="{F29A5351-85A4-411D-8A2B-13E159B4EC68}"/>
    <cellStyle name="Акцент3 3" xfId="196" xr:uid="{E847ABED-9596-4A7B-BA6F-7111EE8841E5}"/>
    <cellStyle name="Акцент4 2" xfId="197" xr:uid="{64047939-976C-4F4A-BF4B-BDC6E1D75BF3}"/>
    <cellStyle name="Акцент4 3" xfId="198" xr:uid="{9BE0F062-F8B3-457C-A811-6B85B9A0BEF0}"/>
    <cellStyle name="Акцент5 2" xfId="199" xr:uid="{1C6892CC-D9C7-4896-A14E-60FE589E07A4}"/>
    <cellStyle name="Акцент5 3" xfId="200" xr:uid="{00623589-4B08-4BDC-8E56-2AF8CE4836B7}"/>
    <cellStyle name="Акцент6 2" xfId="201" xr:uid="{FCD3F219-F03D-4BF3-9BEE-5B12603E5FAA}"/>
    <cellStyle name="Акцент6 3" xfId="202" xr:uid="{EA23A554-0E85-4AC1-A0AC-BAB7045E3187}"/>
    <cellStyle name="Ввод  2" xfId="203" xr:uid="{F8B70F67-10AC-4F67-B90B-7720F7CB8326}"/>
    <cellStyle name="Ввод  3" xfId="204" xr:uid="{C92B2F72-68D0-4BF7-B1BC-84E98FA0953E}"/>
    <cellStyle name="Вывод 2" xfId="206" xr:uid="{E7D4DC1B-7E4D-4138-A9B5-9F4881E24D3B}"/>
    <cellStyle name="Вывод 3" xfId="207" xr:uid="{A1683D38-ACF0-479D-97C7-42450DAF050B}"/>
    <cellStyle name="Вычисление 2" xfId="208" xr:uid="{4FEF5212-BA81-4032-A1B6-B1DA6D130C8F}"/>
    <cellStyle name="Вычисление 3" xfId="209" xr:uid="{6E822862-1001-44D0-A734-8586E866F9B6}"/>
    <cellStyle name="Денежный 2" xfId="210" xr:uid="{852FA890-037F-4433-A9DC-48113D0EABCF}"/>
    <cellStyle name="Заголовок 1 2" xfId="211" xr:uid="{F4D51E8D-2908-48C8-9B7E-FE9C1880FE4D}"/>
    <cellStyle name="Заголовок 1 3" xfId="212" xr:uid="{E29D3B54-F60E-4C2E-BFFF-4B2B4F25425F}"/>
    <cellStyle name="Заголовок 2 2" xfId="213" xr:uid="{3FB55F13-B308-4D2B-B2FB-C4F19010B427}"/>
    <cellStyle name="Заголовок 2 3" xfId="214" xr:uid="{F40E1668-A964-4732-8F94-6D8254C878A4}"/>
    <cellStyle name="Заголовок 3 2" xfId="215" xr:uid="{D05B9442-8B8D-4B28-9C6F-04D6C53C1F9D}"/>
    <cellStyle name="Заголовок 3 3" xfId="216" xr:uid="{0A2295DC-1CFA-4E32-BF8D-DE90B7725F1C}"/>
    <cellStyle name="Заголовок 4 2" xfId="217" xr:uid="{C2699BD4-1EB7-45C4-BC0A-AA220ED31A85}"/>
    <cellStyle name="Заголовок 4 3" xfId="218" xr:uid="{02681B75-2B1C-4899-BD81-02A47415E866}"/>
    <cellStyle name="Итог 2" xfId="219" xr:uid="{76FAD9AB-A217-4709-AEFD-D8295A08F638}"/>
    <cellStyle name="Итог 3" xfId="220" xr:uid="{C417E779-FDD0-4D3E-91F8-2DA4C36C714E}"/>
    <cellStyle name="Контрольная ячейка 2" xfId="221" xr:uid="{EC00E299-7078-44A4-844E-22C92D082EA6}"/>
    <cellStyle name="Контрольная ячейка 3" xfId="222" xr:uid="{A105AE44-5C08-4A0C-8EAB-52B33221BE17}"/>
    <cellStyle name="Название 2" xfId="223" xr:uid="{D848DE62-5547-4C4F-840B-973AA2BFF602}"/>
    <cellStyle name="Название 3" xfId="224" xr:uid="{064077D8-403B-4CE3-8FAC-24BADED6066B}"/>
    <cellStyle name="Нейтральный 2" xfId="225" xr:uid="{AB64BA66-1145-4189-A02D-49A510D7FC9F}"/>
    <cellStyle name="Нейтральный 3" xfId="226" xr:uid="{57E0BA92-F8E3-488A-9A8B-55919BDA034E}"/>
    <cellStyle name="Обычный" xfId="0" builtinId="0"/>
    <cellStyle name="Обычный 10" xfId="227" xr:uid="{BFF78F47-35DA-48A5-9867-A372AF7CF159}"/>
    <cellStyle name="Обычный 11" xfId="228" xr:uid="{19CAE36D-8601-484F-8D41-01DD29E9FEE4}"/>
    <cellStyle name="Обычный 12" xfId="229" xr:uid="{CD7B778F-DD08-475C-863D-0296CBB48594}"/>
    <cellStyle name="Обычный 13" xfId="230" xr:uid="{EB097BB5-9806-47B0-91AA-316C6220B507}"/>
    <cellStyle name="Обычный 14" xfId="231" xr:uid="{32CB2CBB-8BB5-4419-BCF3-89129552F59D}"/>
    <cellStyle name="Обычный 15" xfId="232" xr:uid="{E8D4633F-F3AD-4CB5-8889-4FAB5B61E319}"/>
    <cellStyle name="Обычный 16" xfId="233" xr:uid="{0485EB0A-BE14-48D3-88DE-7A965CA0E640}"/>
    <cellStyle name="Обычный 17" xfId="234" xr:uid="{F017C2E5-8DED-4E5A-B37B-7D21D64E5F55}"/>
    <cellStyle name="Обычный 18" xfId="235" xr:uid="{26F4062F-E90F-4DC7-822A-DC4C7ED62A6E}"/>
    <cellStyle name="Обычный 2" xfId="236" xr:uid="{0C998259-0BC0-40C2-9E82-E309B28257F1}"/>
    <cellStyle name="Обычный 2 10" xfId="237" xr:uid="{26524CE1-E2A0-44E6-B0B8-207B63989AD3}"/>
    <cellStyle name="Обычный 2 11" xfId="238" xr:uid="{D6014CFA-5FC4-41D2-B837-4DCA8A4306B9}"/>
    <cellStyle name="Обычный 2 12" xfId="239" xr:uid="{16DD0541-6E20-47B0-89B0-11BE1D6F7593}"/>
    <cellStyle name="Обычный 2 13" xfId="240" xr:uid="{956CFD68-9143-4C51-979B-C8F33F6768D7}"/>
    <cellStyle name="Обычный 2 14" xfId="241" xr:uid="{260A01A0-EAA7-4E94-8774-290699D21689}"/>
    <cellStyle name="Обычный 2 15" xfId="242" xr:uid="{5D08E6CB-800F-4AD8-A565-B51E19E63932}"/>
    <cellStyle name="Обычный 2 16" xfId="243" xr:uid="{4EB9ECF6-90B4-4573-BD9E-02116F8C766E}"/>
    <cellStyle name="Обычный 2 2" xfId="244" xr:uid="{62E72363-6142-461F-A096-49B8C30EC887}"/>
    <cellStyle name="Обычный 2 2 2" xfId="245" xr:uid="{3547EE4E-D98E-44DF-82B5-4D3AF79BEC43}"/>
    <cellStyle name="Обычный 2 2 3" xfId="246" xr:uid="{97438F62-4C06-41CF-A3E3-9CDE9EB2E447}"/>
    <cellStyle name="Обычный 2 2_Расшифровка прочих" xfId="247" xr:uid="{CEE804DA-DAF7-409A-8DF9-27B91AA7638C}"/>
    <cellStyle name="Обычный 2 3" xfId="248" xr:uid="{0FB3416C-BA57-42C4-BC62-B0CF02F84623}"/>
    <cellStyle name="Обычный 2 4" xfId="249" xr:uid="{7D0C2293-3C3D-438B-8531-0EC084A59558}"/>
    <cellStyle name="Обычный 2 5" xfId="250" xr:uid="{F0B94136-E31C-4129-B7DD-4EF6FABF17A7}"/>
    <cellStyle name="Обычный 2 6" xfId="251" xr:uid="{64F85EBC-2AB0-4F93-8D5B-8D2113F964B4}"/>
    <cellStyle name="Обычный 2 7" xfId="252" xr:uid="{57469875-0008-408E-BDA7-6FD7E7190A1C}"/>
    <cellStyle name="Обычный 2 8" xfId="253" xr:uid="{3E3B13E4-2AD1-4D7C-A4A2-5E50B54F6B79}"/>
    <cellStyle name="Обычный 2 9" xfId="254" xr:uid="{4ED6CE65-438E-4398-A31C-226FD247E4F7}"/>
    <cellStyle name="Обычный 2_2604-2010" xfId="255" xr:uid="{3EABEA4A-4155-4E91-9BED-4B79E2C6D30E}"/>
    <cellStyle name="Обычный 3" xfId="256" xr:uid="{D2FC7A97-262F-4416-8FC2-D8907AAE84C1}"/>
    <cellStyle name="Обычный 3 10" xfId="257" xr:uid="{BF83CC95-F474-430A-9233-A870D3CEF74E}"/>
    <cellStyle name="Обычный 3 11" xfId="258" xr:uid="{4B528041-1B06-400C-B482-611E69E9EF3F}"/>
    <cellStyle name="Обычный 3 12" xfId="259" xr:uid="{04EBCDCA-FB71-4B0B-A1B3-D9F76BC798B9}"/>
    <cellStyle name="Обычный 3 13" xfId="260" xr:uid="{F3D04518-A302-45D3-9154-621A81F43674}"/>
    <cellStyle name="Обычный 3 14" xfId="261" xr:uid="{860807F9-DAC2-442B-B161-46B06A031AC3}"/>
    <cellStyle name="Обычный 3 2" xfId="262" xr:uid="{84A8EC94-E80B-4B07-914A-CFC741722A2C}"/>
    <cellStyle name="Обычный 3 3" xfId="263" xr:uid="{C2CF0C66-335B-491A-A07A-A1E17969CB25}"/>
    <cellStyle name="Обычный 3 4" xfId="264" xr:uid="{271A643F-9282-4AE9-AE47-F55FAEE3606D}"/>
    <cellStyle name="Обычный 3 5" xfId="265" xr:uid="{762F473D-6A4B-429F-BD40-861313938A15}"/>
    <cellStyle name="Обычный 3 6" xfId="266" xr:uid="{F0BDA6E2-6A89-4F97-A4B9-8CFF7AEC08F5}"/>
    <cellStyle name="Обычный 3 7" xfId="267" xr:uid="{03553D51-3198-4AAD-97D1-801976D7653D}"/>
    <cellStyle name="Обычный 3 8" xfId="268" xr:uid="{CD2D7E2C-D600-4CC2-BF02-8763C12A4BC7}"/>
    <cellStyle name="Обычный 3 9" xfId="269" xr:uid="{D71CEBDA-84F4-4F5E-882E-A766A8AB4F1B}"/>
    <cellStyle name="Обычный 3_Дефицит_7 млрд_0608_бс" xfId="270" xr:uid="{3211832C-C135-40EA-BFA3-C50C08B2763F}"/>
    <cellStyle name="Обычный 4" xfId="271" xr:uid="{E5BC4AB5-D197-4B7E-A73B-5ECCCADED236}"/>
    <cellStyle name="Обычный 5" xfId="272" xr:uid="{7517EFA6-70B9-4988-ABBA-9A71366081D7}"/>
    <cellStyle name="Обычный 5 2" xfId="273" xr:uid="{21458E20-0F7A-42AE-8C64-D3017A59D378}"/>
    <cellStyle name="Обычный 6" xfId="274" xr:uid="{6F60721D-3F7F-4589-993D-B5A1BB5EF693}"/>
    <cellStyle name="Обычный 6 2" xfId="275" xr:uid="{1BF7FA44-8708-43C5-8458-70B943A4A9E8}"/>
    <cellStyle name="Обычный 6 3" xfId="276" xr:uid="{932248F6-2FA1-41ED-9FB6-FBF312F271EE}"/>
    <cellStyle name="Обычный 6 4" xfId="277" xr:uid="{897FFAB1-4588-4643-B249-8D87BD2A9B22}"/>
    <cellStyle name="Обычный 6_Дефицит_7 млрд_0608_бс" xfId="278" xr:uid="{A0DE410A-612A-41E5-97B7-46AB64F0437A}"/>
    <cellStyle name="Обычный 7" xfId="279" xr:uid="{EB40A6E0-ADC8-4CFF-B4B8-2B314C8D8AF4}"/>
    <cellStyle name="Обычный 7 2" xfId="280" xr:uid="{6FA2A75F-61CB-49ED-A9A4-CECFD94C0096}"/>
    <cellStyle name="Обычный 8" xfId="281" xr:uid="{0A947437-39D1-4CB5-B7E7-EF7CD63619E5}"/>
    <cellStyle name="Обычный 9" xfId="282" xr:uid="{C0B18F6E-7935-4907-8AF7-38A8A43A6775}"/>
    <cellStyle name="Обычный 9 2" xfId="283" xr:uid="{173D5089-9125-4556-AA43-6AFBBDDDE13A}"/>
    <cellStyle name="Плохой 2" xfId="284" xr:uid="{B46C7CBB-C16D-4478-B8DA-11843130D29D}"/>
    <cellStyle name="Плохой 3" xfId="285" xr:uid="{DB8F85B5-2925-4BAD-967A-DA61F479D29D}"/>
    <cellStyle name="Пояснение 2" xfId="286" xr:uid="{E34CFE37-7E03-45B7-B093-DFC817262661}"/>
    <cellStyle name="Пояснение 3" xfId="287" xr:uid="{EAAD0575-7FC4-4674-8C56-1F2905DF0D09}"/>
    <cellStyle name="Примечание 2" xfId="288" xr:uid="{3C9E03C6-BAE5-401A-95EA-9CB07135D84E}"/>
    <cellStyle name="Примечание 3" xfId="289" xr:uid="{25101BBF-DC5A-49BE-B21B-A910E5F2F8E8}"/>
    <cellStyle name="Процентный" xfId="205" builtinId="5"/>
    <cellStyle name="Процентный 2" xfId="290" xr:uid="{46C873CC-5CA7-4CF9-B799-C6EF7A9EB8E2}"/>
    <cellStyle name="Процентный 2 10" xfId="291" xr:uid="{4956F20B-46CE-4DE0-A3FC-AB1649E044E7}"/>
    <cellStyle name="Процентный 2 11" xfId="292" xr:uid="{8E1533B8-DE3A-492A-A961-C780BA439B8E}"/>
    <cellStyle name="Процентный 2 12" xfId="293" xr:uid="{04DC5B67-5044-4D69-83D3-9856A32C0A90}"/>
    <cellStyle name="Процентный 2 13" xfId="294" xr:uid="{33097487-8725-4CE4-BAA0-AFB8771522BA}"/>
    <cellStyle name="Процентный 2 14" xfId="295" xr:uid="{AFF5013D-D74F-48C6-884C-CFC93C5396F6}"/>
    <cellStyle name="Процентный 2 15" xfId="296" xr:uid="{CB7360AC-3D78-4523-8BF6-0046630B597F}"/>
    <cellStyle name="Процентный 2 16" xfId="297" xr:uid="{8E18D286-86E1-454E-B726-F0FAA5CDA40B}"/>
    <cellStyle name="Процентный 2 2" xfId="298" xr:uid="{906804F7-9D5D-45B1-A615-109F1393A3EA}"/>
    <cellStyle name="Процентный 2 3" xfId="299" xr:uid="{1B584F29-2C02-4221-AD4D-7F52943117B2}"/>
    <cellStyle name="Процентный 2 4" xfId="300" xr:uid="{328AA865-9A8B-4596-94F9-8A1F87654534}"/>
    <cellStyle name="Процентный 2 5" xfId="301" xr:uid="{512688E2-A6DA-4347-92BE-F54F5B140590}"/>
    <cellStyle name="Процентный 2 6" xfId="302" xr:uid="{5ACB0E3A-F71F-4FD2-99E2-A0CB8317289E}"/>
    <cellStyle name="Процентный 2 7" xfId="303" xr:uid="{8642ECF3-7140-43B9-831A-5F375F83E2A2}"/>
    <cellStyle name="Процентный 2 8" xfId="304" xr:uid="{6BFD1329-2EBF-4971-B90D-51120A2BCAC8}"/>
    <cellStyle name="Процентный 2 9" xfId="305" xr:uid="{DD60814B-CDD3-4E5C-89F9-38E612A2CA02}"/>
    <cellStyle name="Процентный 3" xfId="306" xr:uid="{974F35A9-BDC3-4647-955F-36BBF47FB4FC}"/>
    <cellStyle name="Процентный 4" xfId="307" xr:uid="{27456681-C63A-49EA-815F-E0624D5E8F3E}"/>
    <cellStyle name="Процентный 4 2" xfId="308" xr:uid="{648ACD9C-BD8C-4101-A408-0C6F2D863B1F}"/>
    <cellStyle name="Связанная ячейка 2" xfId="309" xr:uid="{EFB127AC-3221-4DB9-9432-4E9B42E5CCD9}"/>
    <cellStyle name="Связанная ячейка 3" xfId="310" xr:uid="{E0D76664-FBAC-4C8D-AED0-37B678EE23D8}"/>
    <cellStyle name="Стиль 1" xfId="311" xr:uid="{5FF87E7B-22B2-4CF0-82D8-5C63711A3B7F}"/>
    <cellStyle name="Стиль 1 2" xfId="312" xr:uid="{87496B9B-EADB-4ACA-A0A7-4860140823F5}"/>
    <cellStyle name="Стиль 1 3" xfId="313" xr:uid="{6144DE06-1901-4737-8974-CD78BAB3B6C1}"/>
    <cellStyle name="Стиль 1 4" xfId="314" xr:uid="{95BF6CBA-254B-42BC-BF15-4E01A18E07DB}"/>
    <cellStyle name="Стиль 1 5" xfId="315" xr:uid="{EE109A55-3479-444C-A617-2706DAB0BD51}"/>
    <cellStyle name="Стиль 1 6" xfId="316" xr:uid="{A8A992F5-1490-4B2D-B8B4-CA693A826F72}"/>
    <cellStyle name="Стиль 1 7" xfId="317" xr:uid="{402D6F79-DB60-4487-A2DF-111403C2911F}"/>
    <cellStyle name="Текст предупреждения 2" xfId="318" xr:uid="{941536CE-818E-4555-82F6-D7CA03155CE0}"/>
    <cellStyle name="Текст предупреждения 3" xfId="319" xr:uid="{789C7AAC-7A84-4663-81F3-E2C77BE33D1C}"/>
    <cellStyle name="Тысячи [0]_1.62" xfId="320" xr:uid="{EAD4DF83-77D3-4EBD-BBEE-21D0921820CB}"/>
    <cellStyle name="Тысячи_1.62" xfId="321" xr:uid="{215A1545-660E-492A-9BBC-5A2222D5ACD1}"/>
    <cellStyle name="Финансовый 2" xfId="322" xr:uid="{D7013EE3-0F4F-4DE5-8334-8B8B360FBFED}"/>
    <cellStyle name="Финансовый 2 10" xfId="323" xr:uid="{34E8445A-19F9-4BFF-8F12-4E197EE0B46F}"/>
    <cellStyle name="Финансовый 2 11" xfId="324" xr:uid="{DC08DC48-9598-4EA5-89DB-4274768C2E03}"/>
    <cellStyle name="Финансовый 2 12" xfId="325" xr:uid="{A62208BA-2E25-40A2-AEE5-E2B71E94EE44}"/>
    <cellStyle name="Финансовый 2 13" xfId="326" xr:uid="{9A938ED6-C2F6-4CB1-8B29-1CC3A10B06CB}"/>
    <cellStyle name="Финансовый 2 14" xfId="327" xr:uid="{0D5F4A81-2F7D-4458-A217-9C09F8B4BFAF}"/>
    <cellStyle name="Финансовый 2 15" xfId="328" xr:uid="{85302844-BB5D-4C40-8B1B-1A960B4405E5}"/>
    <cellStyle name="Финансовый 2 16" xfId="329" xr:uid="{6081B81E-5734-4898-A59D-25B32617C829}"/>
    <cellStyle name="Финансовый 2 17" xfId="330" xr:uid="{0A92436C-42F5-4B0D-8128-5F34BD1A0391}"/>
    <cellStyle name="Финансовый 2 2" xfId="331" xr:uid="{665481C8-9119-4291-B439-F1F2C5896121}"/>
    <cellStyle name="Финансовый 2 3" xfId="332" xr:uid="{84EE4AE4-FDBC-43B4-AC0C-5F0F6F80F7CF}"/>
    <cellStyle name="Финансовый 2 4" xfId="333" xr:uid="{FA09C587-29E8-413B-9F71-A1C5167857D3}"/>
    <cellStyle name="Финансовый 2 5" xfId="334" xr:uid="{AA79883F-5B52-4FC7-B2D5-DD51008A5252}"/>
    <cellStyle name="Финансовый 2 6" xfId="335" xr:uid="{DA31FF79-8B55-407A-B911-C6C5ADE9BCF4}"/>
    <cellStyle name="Финансовый 2 7" xfId="336" xr:uid="{413F9846-FAA4-4B26-96BA-F287B1DF83F5}"/>
    <cellStyle name="Финансовый 2 8" xfId="337" xr:uid="{1A723669-A8BE-4E7C-B232-179261A9C249}"/>
    <cellStyle name="Финансовый 2 9" xfId="338" xr:uid="{88589ED0-EBC2-4C73-AA76-A9FD208BE17C}"/>
    <cellStyle name="Финансовый 3" xfId="339" xr:uid="{D3A64F21-D8E2-452C-9BA3-3BEEB0CA5653}"/>
    <cellStyle name="Финансовый 3 2" xfId="340" xr:uid="{79E62FA0-2DA3-4B35-9666-40EC56FBEBB0}"/>
    <cellStyle name="Финансовый 4" xfId="341" xr:uid="{A53CC6C4-26DF-4AA6-A0A4-391668C6E2CF}"/>
    <cellStyle name="Финансовый 4 2" xfId="342" xr:uid="{6273723C-5E83-4284-B656-48592C595565}"/>
    <cellStyle name="Финансовый 4 3" xfId="343" xr:uid="{E0048208-65C9-4143-B8DD-754346631A4E}"/>
    <cellStyle name="Финансовый 5" xfId="344" xr:uid="{321FB293-3D99-4A89-8010-18031CC89668}"/>
    <cellStyle name="Финансовый 6" xfId="345" xr:uid="{B645E1FA-07ED-4F1D-BD15-CF5ED2B568F1}"/>
    <cellStyle name="Финансовый 7" xfId="346" xr:uid="{BDED9AAE-60A5-4A86-BC7C-158EFE9E9972}"/>
    <cellStyle name="Хороший 2" xfId="347" xr:uid="{27150B2B-AB9D-40AF-9AC0-9678E77BCF9D}"/>
    <cellStyle name="Хороший 3" xfId="348" xr:uid="{A26F918C-CEBA-48FA-BC12-BF25CFF13283}"/>
    <cellStyle name="числовой" xfId="349" xr:uid="{E920B297-D101-4072-A87B-C48BA84D67CC}"/>
    <cellStyle name="Ю" xfId="350" xr:uid="{A5074AD7-FA23-4B37-871D-1A6286082FD9}"/>
    <cellStyle name="Ю-FreeSet_10" xfId="351" xr:uid="{208EA8CA-C131-4C3C-8803-3A842472CECF}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36A7-0340-45C8-96E4-1C149ACD5F4E}">
  <sheetPr>
    <tabColor indexed="43"/>
  </sheetPr>
  <dimension ref="A1:K456"/>
  <sheetViews>
    <sheetView tabSelected="1" zoomScale="70" zoomScaleNormal="70" zoomScaleSheetLayoutView="50" zoomScalePageLayoutView="73" workbookViewId="0">
      <selection activeCell="A24" sqref="A24:H24"/>
    </sheetView>
  </sheetViews>
  <sheetFormatPr defaultColWidth="9.109375" defaultRowHeight="18"/>
  <cols>
    <col min="1" max="1" width="86.109375" style="2" customWidth="1"/>
    <col min="2" max="2" width="17.109375" style="3" customWidth="1"/>
    <col min="3" max="6" width="30.6640625" style="3" customWidth="1"/>
    <col min="7" max="7" width="25.6640625" style="3" customWidth="1"/>
    <col min="8" max="8" width="21.6640625" style="3" customWidth="1"/>
    <col min="9" max="9" width="15.21875" style="2" customWidth="1"/>
    <col min="10" max="16384" width="9.109375" style="2"/>
  </cols>
  <sheetData>
    <row r="1" spans="1:11" ht="18.75" customHeight="1">
      <c r="B1" s="10"/>
      <c r="C1" s="10"/>
      <c r="D1" s="10"/>
      <c r="E1" s="2"/>
      <c r="F1" s="2" t="s">
        <v>0</v>
      </c>
      <c r="G1" s="12"/>
      <c r="H1" s="12"/>
      <c r="I1"/>
      <c r="J1"/>
      <c r="K1"/>
    </row>
    <row r="2" spans="1:11" ht="18.75" customHeight="1">
      <c r="A2" s="85"/>
      <c r="E2" s="2"/>
      <c r="F2" s="86" t="s">
        <v>1</v>
      </c>
      <c r="G2" s="12"/>
      <c r="H2" s="12"/>
      <c r="I2"/>
      <c r="J2"/>
      <c r="K2"/>
    </row>
    <row r="3" spans="1:11" ht="18.75" customHeight="1">
      <c r="A3" s="3"/>
      <c r="E3" s="12"/>
      <c r="F3" s="86" t="s">
        <v>2</v>
      </c>
      <c r="G3" s="12"/>
      <c r="H3" s="12"/>
      <c r="I3"/>
      <c r="J3"/>
      <c r="K3"/>
    </row>
    <row r="4" spans="1:11" ht="18.75" customHeight="1">
      <c r="A4" s="3"/>
      <c r="E4" s="12"/>
      <c r="F4" s="12" t="s">
        <v>3</v>
      </c>
      <c r="G4" s="12"/>
      <c r="H4" s="12"/>
      <c r="I4"/>
      <c r="J4"/>
      <c r="K4"/>
    </row>
    <row r="5" spans="1:11" ht="18.75" customHeight="1">
      <c r="A5" s="3"/>
      <c r="E5" s="12"/>
      <c r="F5" s="12"/>
      <c r="G5" s="12"/>
      <c r="H5" s="12"/>
      <c r="I5"/>
      <c r="J5"/>
      <c r="K5"/>
    </row>
    <row r="6" spans="1:11" ht="18.75" customHeight="1">
      <c r="A6" s="3"/>
      <c r="E6" s="12"/>
      <c r="F6" s="12"/>
      <c r="G6" s="12"/>
      <c r="H6" s="12"/>
      <c r="I6"/>
      <c r="J6"/>
      <c r="K6"/>
    </row>
    <row r="7" spans="1:11" ht="18.75" customHeight="1">
      <c r="A7" s="3"/>
      <c r="E7" s="12"/>
      <c r="F7" s="12"/>
      <c r="G7" s="12"/>
      <c r="H7" s="12"/>
      <c r="I7"/>
      <c r="J7"/>
      <c r="K7"/>
    </row>
    <row r="8" spans="1:11" ht="18.75" customHeight="1">
      <c r="A8" s="3"/>
      <c r="E8" s="12"/>
      <c r="F8" s="12"/>
      <c r="G8" s="12"/>
      <c r="H8" s="12"/>
      <c r="I8"/>
      <c r="J8"/>
      <c r="K8"/>
    </row>
    <row r="9" spans="1:11" ht="39.75" customHeight="1">
      <c r="B9" s="87"/>
      <c r="C9" s="87"/>
      <c r="D9" s="87"/>
      <c r="E9" s="259" t="s">
        <v>4</v>
      </c>
      <c r="F9" s="260"/>
      <c r="G9" s="259" t="s">
        <v>5</v>
      </c>
      <c r="H9" s="260"/>
    </row>
    <row r="10" spans="1:11" ht="20.100000000000001" customHeight="1">
      <c r="A10" s="7" t="s">
        <v>6</v>
      </c>
      <c r="B10" s="256" t="s">
        <v>409</v>
      </c>
      <c r="C10" s="257"/>
      <c r="D10" s="258"/>
      <c r="E10" s="88" t="s">
        <v>7</v>
      </c>
      <c r="F10" s="7">
        <v>3357731</v>
      </c>
      <c r="G10" s="89" t="s">
        <v>8</v>
      </c>
      <c r="H10" s="26"/>
    </row>
    <row r="11" spans="1:11" ht="20.100000000000001" customHeight="1">
      <c r="A11" s="88" t="s">
        <v>9</v>
      </c>
      <c r="B11" s="256" t="s">
        <v>410</v>
      </c>
      <c r="C11" s="257"/>
      <c r="D11" s="258"/>
      <c r="E11" s="7" t="s">
        <v>10</v>
      </c>
      <c r="F11" s="88">
        <v>150</v>
      </c>
      <c r="G11" s="89" t="s">
        <v>8</v>
      </c>
      <c r="H11" s="26"/>
    </row>
    <row r="12" spans="1:11" ht="20.100000000000001" customHeight="1">
      <c r="A12" s="57" t="s">
        <v>11</v>
      </c>
      <c r="B12" s="256" t="s">
        <v>411</v>
      </c>
      <c r="C12" s="257"/>
      <c r="D12" s="258"/>
      <c r="E12" s="88" t="s">
        <v>12</v>
      </c>
      <c r="F12" s="88"/>
      <c r="G12" s="89" t="s">
        <v>8</v>
      </c>
      <c r="H12" s="26"/>
    </row>
    <row r="13" spans="1:11" ht="20.100000000000001" customHeight="1">
      <c r="A13" s="7" t="s">
        <v>13</v>
      </c>
      <c r="B13" s="256" t="s">
        <v>412</v>
      </c>
      <c r="C13" s="257"/>
      <c r="D13" s="258"/>
      <c r="E13" s="7" t="s">
        <v>14</v>
      </c>
      <c r="F13" s="90" t="s">
        <v>408</v>
      </c>
      <c r="G13" s="89" t="s">
        <v>8</v>
      </c>
      <c r="H13" s="26"/>
    </row>
    <row r="14" spans="1:11" ht="20.100000000000001" customHeight="1">
      <c r="A14" s="7" t="s">
        <v>15</v>
      </c>
      <c r="B14" s="256" t="s">
        <v>413</v>
      </c>
      <c r="C14" s="257"/>
      <c r="D14" s="257"/>
      <c r="E14" s="257"/>
      <c r="F14" s="257"/>
      <c r="G14" s="257"/>
      <c r="H14" s="258"/>
    </row>
    <row r="15" spans="1:11" ht="20.100000000000001" customHeight="1">
      <c r="A15" s="7" t="s">
        <v>16</v>
      </c>
      <c r="B15" s="259"/>
      <c r="C15" s="272"/>
      <c r="D15" s="272"/>
      <c r="E15" s="272"/>
      <c r="F15" s="272"/>
      <c r="G15" s="272"/>
      <c r="H15" s="260"/>
    </row>
    <row r="16" spans="1:11" ht="20.100000000000001" customHeight="1">
      <c r="A16" s="7" t="s">
        <v>17</v>
      </c>
      <c r="B16" s="256">
        <v>0</v>
      </c>
      <c r="C16" s="257"/>
      <c r="D16" s="257"/>
      <c r="E16" s="257"/>
      <c r="F16" s="257"/>
      <c r="G16" s="257"/>
      <c r="H16" s="258"/>
    </row>
    <row r="17" spans="1:8" ht="20.100000000000001" customHeight="1">
      <c r="A17" s="7" t="s">
        <v>18</v>
      </c>
      <c r="B17" s="91">
        <f>F104</f>
        <v>156.30000000000001</v>
      </c>
      <c r="C17" s="92"/>
      <c r="D17" s="92"/>
      <c r="E17" s="92"/>
      <c r="F17" s="92"/>
      <c r="G17" s="92"/>
      <c r="H17" s="93"/>
    </row>
    <row r="18" spans="1:8" ht="20.100000000000001" customHeight="1">
      <c r="A18" s="88" t="s">
        <v>19</v>
      </c>
      <c r="B18" s="256" t="s">
        <v>414</v>
      </c>
      <c r="C18" s="257"/>
      <c r="D18" s="257"/>
      <c r="E18" s="257"/>
      <c r="F18" s="257"/>
      <c r="G18" s="257"/>
      <c r="H18" s="258"/>
    </row>
    <row r="19" spans="1:8" ht="20.100000000000001" customHeight="1">
      <c r="A19" s="7" t="s">
        <v>20</v>
      </c>
      <c r="B19" s="256" t="s">
        <v>415</v>
      </c>
      <c r="C19" s="257"/>
      <c r="D19" s="257"/>
      <c r="E19" s="258"/>
      <c r="F19" s="256" t="s">
        <v>21</v>
      </c>
      <c r="G19" s="258"/>
      <c r="H19" s="7"/>
    </row>
    <row r="20" spans="1:8" ht="19.5" customHeight="1">
      <c r="A20" s="88" t="s">
        <v>22</v>
      </c>
      <c r="B20" s="256" t="s">
        <v>416</v>
      </c>
      <c r="C20" s="257"/>
      <c r="D20" s="257"/>
      <c r="E20" s="258"/>
      <c r="F20" s="273" t="s">
        <v>23</v>
      </c>
      <c r="G20" s="274"/>
      <c r="H20" s="7"/>
    </row>
    <row r="21" spans="1:8" ht="20.100000000000001" customHeight="1">
      <c r="B21" s="23"/>
      <c r="C21" s="23"/>
      <c r="D21" s="23"/>
      <c r="E21" s="23"/>
      <c r="F21" s="2"/>
      <c r="G21" s="2"/>
      <c r="H21" s="2"/>
    </row>
    <row r="22" spans="1:8" ht="19.5" customHeight="1">
      <c r="A22" s="12"/>
      <c r="B22" s="2"/>
      <c r="C22" s="2"/>
      <c r="D22" s="2"/>
      <c r="E22" s="2"/>
      <c r="F22" s="2"/>
      <c r="G22" s="2"/>
      <c r="H22" s="2"/>
    </row>
    <row r="23" spans="1:8" ht="19.5" customHeight="1">
      <c r="A23" s="251" t="s">
        <v>24</v>
      </c>
      <c r="B23" s="251"/>
      <c r="C23" s="251"/>
      <c r="D23" s="251"/>
      <c r="E23" s="251"/>
      <c r="F23" s="251"/>
      <c r="G23" s="251"/>
      <c r="H23" s="251"/>
    </row>
    <row r="24" spans="1:8">
      <c r="A24" s="251" t="s">
        <v>25</v>
      </c>
      <c r="B24" s="251"/>
      <c r="C24" s="251"/>
      <c r="D24" s="251"/>
      <c r="E24" s="251"/>
      <c r="F24" s="251"/>
      <c r="G24" s="251"/>
      <c r="H24" s="251"/>
    </row>
    <row r="25" spans="1:8">
      <c r="A25" s="251" t="s">
        <v>417</v>
      </c>
      <c r="B25" s="251"/>
      <c r="C25" s="251"/>
      <c r="D25" s="251"/>
      <c r="E25" s="251"/>
      <c r="F25" s="251"/>
      <c r="G25" s="251"/>
      <c r="H25" s="251"/>
    </row>
    <row r="26" spans="1:8">
      <c r="A26" s="245" t="s">
        <v>26</v>
      </c>
      <c r="B26" s="245"/>
      <c r="C26" s="245"/>
      <c r="D26" s="245"/>
      <c r="E26" s="245"/>
      <c r="F26" s="245"/>
      <c r="G26" s="245"/>
      <c r="H26" s="245"/>
    </row>
    <row r="27" spans="1:8" ht="9" customHeight="1">
      <c r="A27" s="62"/>
      <c r="B27" s="62"/>
      <c r="C27" s="62"/>
      <c r="D27" s="62"/>
      <c r="E27" s="62"/>
      <c r="F27" s="62"/>
      <c r="G27" s="62"/>
      <c r="H27" s="62"/>
    </row>
    <row r="28" spans="1:8">
      <c r="A28" s="251" t="s">
        <v>27</v>
      </c>
      <c r="B28" s="251"/>
      <c r="C28" s="251"/>
      <c r="D28" s="251"/>
      <c r="E28" s="251"/>
      <c r="F28" s="251"/>
      <c r="G28" s="251"/>
      <c r="H28" s="251"/>
    </row>
    <row r="29" spans="1:8" ht="12" customHeight="1" thickBot="1">
      <c r="B29" s="12"/>
      <c r="C29" s="12"/>
      <c r="D29" s="12"/>
      <c r="E29" s="12"/>
      <c r="F29" s="12"/>
      <c r="G29" s="12"/>
      <c r="H29" s="12"/>
    </row>
    <row r="30" spans="1:8" ht="43.5" customHeight="1">
      <c r="A30" s="254" t="s">
        <v>28</v>
      </c>
      <c r="B30" s="252" t="s">
        <v>29</v>
      </c>
      <c r="C30" s="252" t="s">
        <v>30</v>
      </c>
      <c r="D30" s="252"/>
      <c r="E30" s="246" t="s">
        <v>31</v>
      </c>
      <c r="F30" s="246"/>
      <c r="G30" s="246"/>
      <c r="H30" s="247"/>
    </row>
    <row r="31" spans="1:8" ht="44.25" customHeight="1">
      <c r="A31" s="255"/>
      <c r="B31" s="253"/>
      <c r="C31" s="49" t="s">
        <v>32</v>
      </c>
      <c r="D31" s="49" t="s">
        <v>33</v>
      </c>
      <c r="E31" s="56" t="s">
        <v>34</v>
      </c>
      <c r="F31" s="56" t="s">
        <v>35</v>
      </c>
      <c r="G31" s="56" t="s">
        <v>36</v>
      </c>
      <c r="H31" s="95" t="s">
        <v>37</v>
      </c>
    </row>
    <row r="32" spans="1:8" ht="18.600000000000001" thickBot="1">
      <c r="A32" s="96">
        <v>1</v>
      </c>
      <c r="B32" s="97">
        <v>2</v>
      </c>
      <c r="C32" s="98">
        <v>3</v>
      </c>
      <c r="D32" s="97">
        <v>4</v>
      </c>
      <c r="E32" s="98">
        <v>5</v>
      </c>
      <c r="F32" s="97">
        <v>6</v>
      </c>
      <c r="G32" s="98">
        <v>7</v>
      </c>
      <c r="H32" s="99">
        <v>8</v>
      </c>
    </row>
    <row r="33" spans="1:8" s="4" customFormat="1" ht="25.5" customHeight="1" thickBot="1">
      <c r="A33" s="242" t="s">
        <v>38</v>
      </c>
      <c r="B33" s="243"/>
      <c r="C33" s="243"/>
      <c r="D33" s="243"/>
      <c r="E33" s="243"/>
      <c r="F33" s="243"/>
      <c r="G33" s="243"/>
      <c r="H33" s="244"/>
    </row>
    <row r="34" spans="1:8" s="4" customFormat="1" ht="20.100000000000001" customHeight="1">
      <c r="A34" s="48" t="s">
        <v>39</v>
      </c>
      <c r="B34" s="94">
        <v>1000</v>
      </c>
      <c r="C34" s="100">
        <f>'І. Інф. до звіт.'!C23</f>
        <v>22529</v>
      </c>
      <c r="D34" s="100">
        <f>'І. Інф. до звіт.'!D23</f>
        <v>22089.9</v>
      </c>
      <c r="E34" s="100">
        <f>'І. Інф. до звіт.'!E23</f>
        <v>21951.599999999999</v>
      </c>
      <c r="F34" s="100">
        <f>'І. Інф. до звіт.'!F23</f>
        <v>22089.9</v>
      </c>
      <c r="G34" s="101">
        <f>F34-E34</f>
        <v>138.30000000000291</v>
      </c>
      <c r="H34" s="102">
        <f>(F34/E34)*100</f>
        <v>100.63002241294485</v>
      </c>
    </row>
    <row r="35" spans="1:8" s="4" customFormat="1" ht="20.100000000000001" customHeight="1">
      <c r="A35" s="45" t="s">
        <v>40</v>
      </c>
      <c r="B35" s="49">
        <v>1010</v>
      </c>
      <c r="C35" s="103">
        <f>'І. Інф. до звіт.'!C24</f>
        <v>16691</v>
      </c>
      <c r="D35" s="103">
        <f>'І. Інф. до звіт.'!D24</f>
        <v>19109.100000000002</v>
      </c>
      <c r="E35" s="103">
        <f>'І. Інф. до звіт.'!E24</f>
        <v>19415.7</v>
      </c>
      <c r="F35" s="103">
        <f>'І. Інф. до звіт.'!F24</f>
        <v>19109.100000000002</v>
      </c>
      <c r="G35" s="104">
        <f>F35-E35</f>
        <v>-306.59999999999854</v>
      </c>
      <c r="H35" s="105">
        <f>(F35/E35)*100</f>
        <v>98.420865588158051</v>
      </c>
    </row>
    <row r="36" spans="1:8" s="4" customFormat="1" ht="20.100000000000001" customHeight="1">
      <c r="A36" s="46" t="s">
        <v>41</v>
      </c>
      <c r="B36" s="106">
        <v>1020</v>
      </c>
      <c r="C36" s="107">
        <f t="shared" ref="C36:D36" si="0">C34-C35</f>
        <v>5838</v>
      </c>
      <c r="D36" s="107">
        <f t="shared" si="0"/>
        <v>2980.7999999999993</v>
      </c>
      <c r="E36" s="107">
        <f>E34-E35</f>
        <v>2535.8999999999978</v>
      </c>
      <c r="F36" s="107">
        <f>F34-F35</f>
        <v>2980.7999999999993</v>
      </c>
      <c r="G36" s="108">
        <f>F36-E36</f>
        <v>444.90000000000146</v>
      </c>
      <c r="H36" s="109">
        <f>(F36/E36)*100</f>
        <v>117.54406719507875</v>
      </c>
    </row>
    <row r="37" spans="1:8" s="4" customFormat="1" ht="20.100000000000001" customHeight="1">
      <c r="A37" s="110" t="s">
        <v>42</v>
      </c>
      <c r="B37" s="106">
        <v>1300</v>
      </c>
      <c r="C37" s="107">
        <f>'І. Інф. до звіт.'!C134</f>
        <v>4008.2</v>
      </c>
      <c r="D37" s="107">
        <f>'І. Інф. до звіт.'!D134</f>
        <v>916.69999999999914</v>
      </c>
      <c r="E37" s="107">
        <f>'І. Інф. до звіт.'!E134</f>
        <v>295.79999999999791</v>
      </c>
      <c r="F37" s="107">
        <f>'І. Інф. до звіт.'!F134</f>
        <v>916.69999999999914</v>
      </c>
      <c r="G37" s="108">
        <f>F37-E37</f>
        <v>620.90000000000123</v>
      </c>
      <c r="H37" s="109">
        <f>(F37/E37)*100</f>
        <v>309.90534144692549</v>
      </c>
    </row>
    <row r="38" spans="1:8" s="4" customFormat="1" ht="20.100000000000001" customHeight="1" thickBot="1">
      <c r="A38" s="111" t="s">
        <v>43</v>
      </c>
      <c r="B38" s="112">
        <v>1200</v>
      </c>
      <c r="C38" s="113">
        <f>'І. Інф. до звіт.'!C128</f>
        <v>3039.3999999999996</v>
      </c>
      <c r="D38" s="113">
        <f>'І. Інф. до звіт.'!D128</f>
        <v>619.29999999999916</v>
      </c>
      <c r="E38" s="113">
        <f>'І. Інф. до звіт.'!E128</f>
        <v>54.999999999997918</v>
      </c>
      <c r="F38" s="113">
        <f>'І. Інф. до звіт.'!F128</f>
        <v>619.29999999999916</v>
      </c>
      <c r="G38" s="114">
        <f>F38-E38</f>
        <v>564.30000000000121</v>
      </c>
      <c r="H38" s="115">
        <f>(F38/E38)*100</f>
        <v>1126.0000000000409</v>
      </c>
    </row>
    <row r="39" spans="1:8" s="4" customFormat="1" ht="28.5" customHeight="1" thickBot="1">
      <c r="A39" s="242" t="s">
        <v>44</v>
      </c>
      <c r="B39" s="243"/>
      <c r="C39" s="243"/>
      <c r="D39" s="243"/>
      <c r="E39" s="243"/>
      <c r="F39" s="243"/>
      <c r="G39" s="243"/>
      <c r="H39" s="244"/>
    </row>
    <row r="40" spans="1:8" s="4" customFormat="1">
      <c r="A40" s="116" t="s">
        <v>45</v>
      </c>
      <c r="B40" s="117">
        <v>2111</v>
      </c>
      <c r="C40" s="100">
        <f>'ІІ. Розр. з бюджетом'!C24</f>
        <v>374.9</v>
      </c>
      <c r="D40" s="100">
        <f>'ІІ. Розр. з бюджетом'!D24</f>
        <v>318.39999999999998</v>
      </c>
      <c r="E40" s="100">
        <f>'ІІ. Розр. з бюджетом'!E24</f>
        <v>239.2</v>
      </c>
      <c r="F40" s="100">
        <f>'ІІ. Розр. з бюджетом'!F24</f>
        <v>318.39999999999998</v>
      </c>
      <c r="G40" s="101">
        <f t="shared" ref="G40:G45" si="1">F40-E40</f>
        <v>79.199999999999989</v>
      </c>
      <c r="H40" s="102">
        <f t="shared" ref="H40:H45" si="2">(F40/E40)*100</f>
        <v>133.1103678929766</v>
      </c>
    </row>
    <row r="41" spans="1:8" s="4" customFormat="1" ht="36">
      <c r="A41" s="118" t="s">
        <v>46</v>
      </c>
      <c r="B41" s="26">
        <v>2112</v>
      </c>
      <c r="C41" s="119">
        <f>'ІІ. Розр. з бюджетом'!C25</f>
        <v>2779</v>
      </c>
      <c r="D41" s="119">
        <f>'ІІ. Розр. з бюджетом'!D25</f>
        <v>2713.3</v>
      </c>
      <c r="E41" s="119">
        <f>'ІІ. Розр. з бюджетом'!E25</f>
        <v>3217.1</v>
      </c>
      <c r="F41" s="119">
        <f>'ІІ. Розр. з бюджетом'!F25</f>
        <v>2713.3</v>
      </c>
      <c r="G41" s="104">
        <f t="shared" si="1"/>
        <v>-503.79999999999973</v>
      </c>
      <c r="H41" s="105">
        <f t="shared" si="2"/>
        <v>84.339933480463785</v>
      </c>
    </row>
    <row r="42" spans="1:8" s="4" customFormat="1" ht="36.75" customHeight="1">
      <c r="A42" s="120" t="s">
        <v>47</v>
      </c>
      <c r="B42" s="49">
        <v>2113</v>
      </c>
      <c r="C42" s="119">
        <f>'ІІ. Розр. з бюджетом'!C26</f>
        <v>0</v>
      </c>
      <c r="D42" s="119">
        <f>'ІІ. Розр. з бюджетом'!D26</f>
        <v>0</v>
      </c>
      <c r="E42" s="119">
        <f>'ІІ. Розр. з бюджетом'!E26</f>
        <v>0</v>
      </c>
      <c r="F42" s="119">
        <f>'ІІ. Розр. з бюджетом'!F26</f>
        <v>0</v>
      </c>
      <c r="G42" s="104">
        <f t="shared" si="1"/>
        <v>0</v>
      </c>
      <c r="H42" s="105"/>
    </row>
    <row r="43" spans="1:8" s="4" customFormat="1" ht="42" customHeight="1">
      <c r="A43" s="120" t="s">
        <v>48</v>
      </c>
      <c r="B43" s="49">
        <v>2131</v>
      </c>
      <c r="C43" s="119">
        <f>'ІІ. Розр. з бюджетом'!C38</f>
        <v>0</v>
      </c>
      <c r="D43" s="119">
        <f>'ІІ. Розр. з бюджетом'!D38</f>
        <v>0</v>
      </c>
      <c r="E43" s="119">
        <f>'ІІ. Розр. з бюджетом'!E38</f>
        <v>0</v>
      </c>
      <c r="F43" s="119">
        <f>'ІІ. Розр. з бюджетом'!F38</f>
        <v>0</v>
      </c>
      <c r="G43" s="104">
        <f t="shared" si="1"/>
        <v>0</v>
      </c>
      <c r="H43" s="105"/>
    </row>
    <row r="44" spans="1:8" s="4" customFormat="1" ht="60.75" customHeight="1">
      <c r="A44" s="121" t="s">
        <v>49</v>
      </c>
      <c r="B44" s="49">
        <v>2132</v>
      </c>
      <c r="C44" s="103">
        <f>'ІІ. Розр. з бюджетом'!C39</f>
        <v>0</v>
      </c>
      <c r="D44" s="103">
        <f>'ІІ. Розр. з бюджетом'!D39</f>
        <v>0</v>
      </c>
      <c r="E44" s="103">
        <f>'ІІ. Розр. з бюджетом'!E39</f>
        <v>0</v>
      </c>
      <c r="F44" s="103">
        <f>'ІІ. Розр. з бюджетом'!F39</f>
        <v>0</v>
      </c>
      <c r="G44" s="104">
        <f t="shared" si="1"/>
        <v>0</v>
      </c>
      <c r="H44" s="105"/>
    </row>
    <row r="45" spans="1:8" s="4" customFormat="1" ht="22.5" customHeight="1" thickBot="1">
      <c r="A45" s="122" t="s">
        <v>50</v>
      </c>
      <c r="B45" s="123">
        <v>2200</v>
      </c>
      <c r="C45" s="124">
        <f>'ІІ. Розр. з бюджетом'!C46</f>
        <v>6953.7</v>
      </c>
      <c r="D45" s="124">
        <f>'ІІ. Розр. з бюджетом'!D46</f>
        <v>7025.8</v>
      </c>
      <c r="E45" s="124">
        <f>'ІІ. Розр. з бюджетом'!E46</f>
        <v>8027.4</v>
      </c>
      <c r="F45" s="124">
        <f>'ІІ. Розр. з бюджетом'!F46</f>
        <v>7025.8</v>
      </c>
      <c r="G45" s="114">
        <f t="shared" si="1"/>
        <v>-1001.5999999999995</v>
      </c>
      <c r="H45" s="115">
        <f t="shared" si="2"/>
        <v>87.522734633878969</v>
      </c>
    </row>
    <row r="46" spans="1:8" s="4" customFormat="1" ht="28.5" customHeight="1" thickBot="1">
      <c r="A46" s="248" t="s">
        <v>51</v>
      </c>
      <c r="B46" s="249"/>
      <c r="C46" s="249"/>
      <c r="D46" s="249"/>
      <c r="E46" s="249"/>
      <c r="F46" s="249"/>
      <c r="G46" s="249"/>
      <c r="H46" s="250"/>
    </row>
    <row r="47" spans="1:8" s="4" customFormat="1" ht="20.100000000000001" customHeight="1" thickBot="1">
      <c r="A47" s="125" t="s">
        <v>52</v>
      </c>
      <c r="B47" s="126">
        <v>4000</v>
      </c>
      <c r="C47" s="127">
        <f>'IV кап.інв. V кред.'!H6</f>
        <v>236</v>
      </c>
      <c r="D47" s="127">
        <f>'IV кап.інв. V кред.'!J6</f>
        <v>155.80000000000001</v>
      </c>
      <c r="E47" s="127">
        <f>'IV кап.інв. V кред.'!L6</f>
        <v>113.4</v>
      </c>
      <c r="F47" s="127">
        <f>'IV кап.інв. V кред.'!N6</f>
        <v>155.80000000000001</v>
      </c>
      <c r="G47" s="128">
        <f>F47-E47</f>
        <v>42.400000000000006</v>
      </c>
      <c r="H47" s="129">
        <f>(F47/E47)*100</f>
        <v>137.38977072310405</v>
      </c>
    </row>
    <row r="48" spans="1:8" s="4" customFormat="1" ht="27" customHeight="1" thickBot="1">
      <c r="A48" s="264" t="s">
        <v>53</v>
      </c>
      <c r="B48" s="265"/>
      <c r="C48" s="265"/>
      <c r="D48" s="265"/>
      <c r="E48" s="265"/>
      <c r="F48" s="265"/>
      <c r="G48" s="265"/>
      <c r="H48" s="266"/>
    </row>
    <row r="49" spans="1:8" s="4" customFormat="1" ht="27" customHeight="1">
      <c r="A49" s="130" t="s">
        <v>54</v>
      </c>
      <c r="B49" s="131"/>
      <c r="C49" s="132"/>
      <c r="D49" s="132"/>
      <c r="E49" s="132"/>
      <c r="F49" s="132"/>
      <c r="G49" s="131"/>
      <c r="H49" s="133"/>
    </row>
    <row r="50" spans="1:8" s="4" customFormat="1" ht="54">
      <c r="A50" s="134" t="s">
        <v>55</v>
      </c>
      <c r="B50" s="135">
        <v>5010</v>
      </c>
      <c r="C50" s="77">
        <f>C38/C34</f>
        <v>0.13491055972302365</v>
      </c>
      <c r="D50" s="77">
        <f>D38/D34</f>
        <v>2.8035437009674063E-2</v>
      </c>
      <c r="E50" s="77">
        <f>E38/E34</f>
        <v>2.5055121266785983E-3</v>
      </c>
      <c r="F50" s="77">
        <f>F38/F34</f>
        <v>2.8035437009674063E-2</v>
      </c>
      <c r="G50" s="136" t="s">
        <v>56</v>
      </c>
      <c r="H50" s="137" t="s">
        <v>56</v>
      </c>
    </row>
    <row r="51" spans="1:8" s="4" customFormat="1" ht="90">
      <c r="A51" s="134" t="s">
        <v>57</v>
      </c>
      <c r="B51" s="135">
        <v>5011</v>
      </c>
      <c r="C51" s="77">
        <f>'І. Інф. до звіт.'!C109/ABS('І. Інф. до звіт.'!C24+'І. Інф. до звіт.'!C43+'І. Інф. до звіт.'!C72+'І. Інф. до звіт.'!C89)</f>
        <v>0.17977980385186423</v>
      </c>
      <c r="D51" s="77">
        <f>'І. Інф. до звіт.'!D109/ABS('І. Інф. до звіт.'!D24+'І. Інф. до звіт.'!D43+'І. Інф. до звіт.'!D72+'І. Інф. до звіт.'!D89)</f>
        <v>2.355924389119406E-2</v>
      </c>
      <c r="E51" s="77">
        <f>'І. Інф. до звіт.'!E109/ABS('І. Інф. до звіт.'!E24+'І. Інф. до звіт.'!E43+'І. Інф. до звіт.'!E72+'І. Інф. до звіт.'!E89)</f>
        <v>-8.078025873162897E-3</v>
      </c>
      <c r="F51" s="77">
        <f>'І. Інф. до звіт.'!F109/ABS('І. Інф. до звіт.'!F24+'І. Інф. до звіт.'!F43+'І. Інф. до звіт.'!F72+'І. Інф. до звіт.'!F89)</f>
        <v>2.355924389119406E-2</v>
      </c>
      <c r="G51" s="138" t="s">
        <v>56</v>
      </c>
      <c r="H51" s="139" t="s">
        <v>56</v>
      </c>
    </row>
    <row r="52" spans="1:8" s="4" customFormat="1" ht="235.2" customHeight="1">
      <c r="A52" s="140" t="s">
        <v>58</v>
      </c>
      <c r="B52" s="135">
        <v>5012</v>
      </c>
      <c r="C52" s="78">
        <f>'розрахунок коеф.'!B14</f>
        <v>7.3179664100202005E-2</v>
      </c>
      <c r="D52" s="78">
        <f>F52</f>
        <v>9.9916061981138088E-2</v>
      </c>
      <c r="E52" s="78">
        <f>'розрахунок коеф.'!D14</f>
        <v>-0.10426506035322111</v>
      </c>
      <c r="F52" s="78">
        <f>'розрахунок коеф.'!C14</f>
        <v>9.9916061981138088E-2</v>
      </c>
      <c r="G52" s="138" t="s">
        <v>56</v>
      </c>
      <c r="H52" s="139" t="s">
        <v>56</v>
      </c>
    </row>
    <row r="53" spans="1:8" s="4" customFormat="1" ht="59.25" customHeight="1">
      <c r="A53" s="121" t="s">
        <v>59</v>
      </c>
      <c r="B53" s="135">
        <v>5013</v>
      </c>
      <c r="C53" s="77">
        <f>C37/C34</f>
        <v>0.1779129122464379</v>
      </c>
      <c r="D53" s="77">
        <f>D37/D34</f>
        <v>4.1498603434148594E-2</v>
      </c>
      <c r="E53" s="77">
        <f>E37/E34</f>
        <v>1.3475099764937314E-2</v>
      </c>
      <c r="F53" s="77">
        <f>F37/F34</f>
        <v>4.1498603434148594E-2</v>
      </c>
      <c r="G53" s="138" t="s">
        <v>56</v>
      </c>
      <c r="H53" s="139" t="s">
        <v>56</v>
      </c>
    </row>
    <row r="54" spans="1:8" s="4" customFormat="1" ht="44.25" customHeight="1">
      <c r="A54" s="121" t="s">
        <v>60</v>
      </c>
      <c r="B54" s="135">
        <v>5014</v>
      </c>
      <c r="C54" s="77">
        <f>IF(AND(C38&lt;0,C91&lt;0),C38/C91*-1,C38/C91)</f>
        <v>2.437917094455852E-2</v>
      </c>
      <c r="D54" s="77">
        <f>IF(AND(D38&lt;0,D91&lt;0),D38/D91*-1,D38/D91)</f>
        <v>4.6918443880449951E-3</v>
      </c>
      <c r="E54" s="77">
        <f>IF(AND(E38&lt;0,E91&lt;0),E38/E91*-1,E38/E91)</f>
        <v>4.2655829500770067E-4</v>
      </c>
      <c r="F54" s="77"/>
      <c r="G54" s="138" t="s">
        <v>56</v>
      </c>
      <c r="H54" s="139" t="s">
        <v>56</v>
      </c>
    </row>
    <row r="55" spans="1:8" s="4" customFormat="1" ht="44.25" customHeight="1">
      <c r="A55" s="134" t="s">
        <v>61</v>
      </c>
      <c r="B55" s="135">
        <v>5015</v>
      </c>
      <c r="C55" s="77">
        <f>(C38/C81)</f>
        <v>2.2679381566380132E-2</v>
      </c>
      <c r="D55" s="77">
        <f>(D38/D81)</f>
        <v>4.382687217810986E-3</v>
      </c>
      <c r="E55" s="77">
        <f>(E38/E81)</f>
        <v>4.0001570970785703E-4</v>
      </c>
      <c r="F55" s="79"/>
      <c r="G55" s="138" t="s">
        <v>56</v>
      </c>
      <c r="H55" s="139" t="s">
        <v>56</v>
      </c>
    </row>
    <row r="56" spans="1:8" s="4" customFormat="1" ht="144">
      <c r="A56" s="140" t="s">
        <v>62</v>
      </c>
      <c r="B56" s="135">
        <v>5016</v>
      </c>
      <c r="C56" s="78">
        <f>'розрахунок коеф.'!B19</f>
        <v>0.33850176191579406</v>
      </c>
      <c r="D56" s="78">
        <f>F56</f>
        <v>-5.3490434551023092E-2</v>
      </c>
      <c r="E56" s="78">
        <f>'розрахунок коеф.'!D19</f>
        <v>-0.15656878720005701</v>
      </c>
      <c r="F56" s="78">
        <f>'розрахунок коеф.'!C19</f>
        <v>-5.3490434551023092E-2</v>
      </c>
      <c r="G56" s="138" t="s">
        <v>56</v>
      </c>
      <c r="H56" s="139" t="s">
        <v>56</v>
      </c>
    </row>
    <row r="57" spans="1:8" s="4" customFormat="1">
      <c r="A57" s="141" t="s">
        <v>63</v>
      </c>
      <c r="B57" s="135"/>
      <c r="C57" s="79"/>
      <c r="D57" s="79"/>
      <c r="E57" s="77"/>
      <c r="F57" s="79"/>
      <c r="G57" s="138" t="s">
        <v>56</v>
      </c>
      <c r="H57" s="139" t="s">
        <v>56</v>
      </c>
    </row>
    <row r="58" spans="1:8" s="4" customFormat="1" ht="60" customHeight="1">
      <c r="A58" s="142" t="s">
        <v>64</v>
      </c>
      <c r="B58" s="143">
        <v>5020</v>
      </c>
      <c r="C58" s="77">
        <f>C91/(C82+C84)</f>
        <v>13.342465753424657</v>
      </c>
      <c r="D58" s="77">
        <f>D91/(D82+D84)</f>
        <v>14.176243153259586</v>
      </c>
      <c r="E58" s="77">
        <f>E91/(E82+E84)</f>
        <v>15.070713918369254</v>
      </c>
      <c r="F58" s="79"/>
      <c r="G58" s="138" t="s">
        <v>56</v>
      </c>
      <c r="H58" s="139" t="s">
        <v>56</v>
      </c>
    </row>
    <row r="59" spans="1:8" s="4" customFormat="1" ht="36">
      <c r="A59" s="121" t="s">
        <v>65</v>
      </c>
      <c r="B59" s="143">
        <v>5021</v>
      </c>
      <c r="C59" s="80"/>
      <c r="D59" s="80"/>
      <c r="E59" s="80"/>
      <c r="F59" s="81"/>
      <c r="G59" s="138" t="s">
        <v>56</v>
      </c>
      <c r="H59" s="139" t="s">
        <v>56</v>
      </c>
    </row>
    <row r="60" spans="1:8" s="4" customFormat="1" ht="90">
      <c r="A60" s="121" t="s">
        <v>66</v>
      </c>
      <c r="B60" s="143">
        <v>5022</v>
      </c>
      <c r="C60" s="82">
        <f>((C85+C83)-(C79+C80))/C37</f>
        <v>-1.2435756698767515</v>
      </c>
      <c r="D60" s="82">
        <f>((D85+D83)-(D79+D80))/D37</f>
        <v>-6.3054434384204265</v>
      </c>
      <c r="E60" s="82">
        <f>((E85+E83)-(E79+E80))/E37</f>
        <v>-8.7204192021636882</v>
      </c>
      <c r="F60" s="77"/>
      <c r="G60" s="138" t="s">
        <v>56</v>
      </c>
      <c r="H60" s="139" t="s">
        <v>56</v>
      </c>
    </row>
    <row r="61" spans="1:8" s="4" customFormat="1" ht="60" customHeight="1">
      <c r="A61" s="121" t="s">
        <v>67</v>
      </c>
      <c r="B61" s="143">
        <v>5023</v>
      </c>
      <c r="C61" s="77">
        <f>(C85+C83)/C91</f>
        <v>0</v>
      </c>
      <c r="D61" s="77">
        <f>(D85+D83)/D91</f>
        <v>0</v>
      </c>
      <c r="E61" s="77">
        <f>(E85+E83)/E91</f>
        <v>0</v>
      </c>
      <c r="F61" s="79"/>
      <c r="G61" s="138" t="s">
        <v>56</v>
      </c>
      <c r="H61" s="139" t="s">
        <v>56</v>
      </c>
    </row>
    <row r="62" spans="1:8" s="4" customFormat="1" ht="60" customHeight="1">
      <c r="A62" s="121" t="s">
        <v>68</v>
      </c>
      <c r="B62" s="143">
        <v>5024</v>
      </c>
      <c r="C62" s="77">
        <f>(C82+C84)/C81</f>
        <v>6.972301814708691E-2</v>
      </c>
      <c r="D62" s="77">
        <f>(D82+D84)/D81</f>
        <v>6.5892460334309941E-2</v>
      </c>
      <c r="E62" s="77">
        <f>(E82+E84)/E81</f>
        <v>6.2224989199575836E-2</v>
      </c>
      <c r="F62" s="79"/>
      <c r="G62" s="138" t="s">
        <v>56</v>
      </c>
      <c r="H62" s="139" t="s">
        <v>56</v>
      </c>
    </row>
    <row r="63" spans="1:8" s="4" customFormat="1">
      <c r="A63" s="141" t="s">
        <v>69</v>
      </c>
      <c r="B63" s="143"/>
      <c r="C63" s="79"/>
      <c r="D63" s="79"/>
      <c r="E63" s="77"/>
      <c r="F63" s="79"/>
      <c r="G63" s="138" t="s">
        <v>56</v>
      </c>
      <c r="H63" s="139" t="s">
        <v>56</v>
      </c>
    </row>
    <row r="64" spans="1:8" s="4" customFormat="1" ht="54">
      <c r="A64" s="121" t="s">
        <v>70</v>
      </c>
      <c r="B64" s="143">
        <v>5030</v>
      </c>
      <c r="C64" s="77">
        <f>C75/C84</f>
        <v>3.3091823630136985</v>
      </c>
      <c r="D64" s="77">
        <f>D75/D84</f>
        <v>3.472022339168725</v>
      </c>
      <c r="E64" s="77">
        <f>E75/E84</f>
        <v>3.671244564963299</v>
      </c>
      <c r="F64" s="79"/>
      <c r="G64" s="138" t="s">
        <v>56</v>
      </c>
      <c r="H64" s="139" t="s">
        <v>56</v>
      </c>
    </row>
    <row r="65" spans="1:9" s="4" customFormat="1" ht="54">
      <c r="A65" s="121" t="s">
        <v>71</v>
      </c>
      <c r="B65" s="143">
        <v>5031</v>
      </c>
      <c r="C65" s="77">
        <f>(C75-C76)/C84</f>
        <v>3.1581763698630136</v>
      </c>
      <c r="D65" s="77">
        <f>(D75-D76)/D84</f>
        <v>3.3361615293738587</v>
      </c>
      <c r="E65" s="77">
        <f>(E75-E76)/E84</f>
        <v>3.5426738042919257</v>
      </c>
      <c r="F65" s="79"/>
      <c r="G65" s="138" t="s">
        <v>56</v>
      </c>
      <c r="H65" s="139" t="s">
        <v>56</v>
      </c>
    </row>
    <row r="66" spans="1:9" s="4" customFormat="1" ht="54">
      <c r="A66" s="121" t="s">
        <v>72</v>
      </c>
      <c r="B66" s="143">
        <v>5032</v>
      </c>
      <c r="C66" s="77">
        <f>(C80+C79)/C84</f>
        <v>0.53344392123287621</v>
      </c>
      <c r="D66" s="77">
        <f>(D80+D79)/D84</f>
        <v>0.62079261089034476</v>
      </c>
      <c r="E66" s="77">
        <f>(E80+E79)/E84</f>
        <v>0.30149843377437008</v>
      </c>
      <c r="F66" s="79"/>
      <c r="G66" s="138" t="s">
        <v>56</v>
      </c>
      <c r="H66" s="139" t="s">
        <v>56</v>
      </c>
    </row>
    <row r="67" spans="1:9" s="4" customFormat="1" ht="72">
      <c r="A67" s="29" t="s">
        <v>73</v>
      </c>
      <c r="B67" s="143">
        <v>5033</v>
      </c>
      <c r="C67" s="77">
        <f>C77*90/C35</f>
        <v>129.80468515966689</v>
      </c>
      <c r="D67" s="77">
        <f>D77*90/D35</f>
        <v>115.95616748041508</v>
      </c>
      <c r="E67" s="77">
        <f>E77*90/E35</f>
        <v>119.85491123163213</v>
      </c>
      <c r="F67" s="79"/>
      <c r="G67" s="138" t="s">
        <v>56</v>
      </c>
      <c r="H67" s="139" t="s">
        <v>56</v>
      </c>
    </row>
    <row r="68" spans="1:9" s="4" customFormat="1" ht="90">
      <c r="A68" s="29" t="s">
        <v>74</v>
      </c>
      <c r="B68" s="26">
        <v>5034</v>
      </c>
      <c r="C68" s="77">
        <f>C86*90/C35</f>
        <v>12.143071116170391</v>
      </c>
      <c r="D68" s="77">
        <f>D86*90/D35</f>
        <v>12.151278710143334</v>
      </c>
      <c r="E68" s="77">
        <f>E86*90/E35</f>
        <v>16.102535576878505</v>
      </c>
      <c r="F68" s="79"/>
      <c r="G68" s="138" t="s">
        <v>56</v>
      </c>
      <c r="H68" s="144" t="s">
        <v>56</v>
      </c>
    </row>
    <row r="69" spans="1:9" s="4" customFormat="1" ht="72.599999999999994" thickBot="1">
      <c r="A69" s="145" t="s">
        <v>75</v>
      </c>
      <c r="B69" s="98">
        <v>5040</v>
      </c>
      <c r="C69" s="83">
        <v>108</v>
      </c>
      <c r="D69" s="83">
        <v>109.9</v>
      </c>
      <c r="E69" s="83"/>
      <c r="F69" s="83"/>
      <c r="G69" s="146" t="s">
        <v>56</v>
      </c>
      <c r="H69" s="147" t="s">
        <v>56</v>
      </c>
      <c r="I69" s="239" t="s">
        <v>550</v>
      </c>
    </row>
    <row r="70" spans="1:9" s="4" customFormat="1" ht="30" customHeight="1" thickBot="1">
      <c r="A70" s="261" t="s">
        <v>76</v>
      </c>
      <c r="B70" s="262"/>
      <c r="C70" s="262"/>
      <c r="D70" s="262"/>
      <c r="E70" s="262"/>
      <c r="F70" s="262"/>
      <c r="G70" s="262"/>
      <c r="H70" s="263"/>
    </row>
    <row r="71" spans="1:9" s="4" customFormat="1" ht="20.100000000000001" customHeight="1">
      <c r="A71" s="148" t="s">
        <v>77</v>
      </c>
      <c r="B71" s="117">
        <v>6000</v>
      </c>
      <c r="C71" s="149">
        <v>103095</v>
      </c>
      <c r="D71" s="149">
        <v>108978</v>
      </c>
      <c r="E71" s="149">
        <v>106084.9</v>
      </c>
      <c r="F71" s="149" t="s">
        <v>56</v>
      </c>
      <c r="G71" s="150">
        <f>D71-E71</f>
        <v>2893.1000000000058</v>
      </c>
      <c r="H71" s="102">
        <f>(D71/E71)*100</f>
        <v>102.727155325593</v>
      </c>
    </row>
    <row r="72" spans="1:9" s="4" customFormat="1" ht="20.100000000000001" customHeight="1">
      <c r="A72" s="134" t="s">
        <v>78</v>
      </c>
      <c r="B72" s="135">
        <v>6001</v>
      </c>
      <c r="C72" s="60">
        <f>C73-C74</f>
        <v>8070</v>
      </c>
      <c r="D72" s="60">
        <f>D73-D74</f>
        <v>14242</v>
      </c>
      <c r="E72" s="60">
        <f>E73-E74</f>
        <v>9200</v>
      </c>
      <c r="F72" s="30" t="s">
        <v>56</v>
      </c>
      <c r="G72" s="151">
        <f t="shared" ref="G72:G91" si="3">D72-E72</f>
        <v>5042</v>
      </c>
      <c r="H72" s="152">
        <f t="shared" ref="H72:H91" si="4">(D72/E72)*100</f>
        <v>154.80434782608697</v>
      </c>
    </row>
    <row r="73" spans="1:9" s="4" customFormat="1" ht="20.100000000000001" customHeight="1">
      <c r="A73" s="134" t="s">
        <v>79</v>
      </c>
      <c r="B73" s="135">
        <v>6002</v>
      </c>
      <c r="C73" s="153">
        <v>32257</v>
      </c>
      <c r="D73" s="153">
        <v>39404</v>
      </c>
      <c r="E73" s="153">
        <v>34500</v>
      </c>
      <c r="F73" s="30" t="s">
        <v>56</v>
      </c>
      <c r="G73" s="151">
        <f t="shared" si="3"/>
        <v>4904</v>
      </c>
      <c r="H73" s="152">
        <f t="shared" si="4"/>
        <v>114.21449275362319</v>
      </c>
    </row>
    <row r="74" spans="1:9" s="4" customFormat="1" ht="20.100000000000001" customHeight="1">
      <c r="A74" s="134" t="s">
        <v>80</v>
      </c>
      <c r="B74" s="135">
        <v>6003</v>
      </c>
      <c r="C74" s="153">
        <v>24187</v>
      </c>
      <c r="D74" s="153">
        <v>25162</v>
      </c>
      <c r="E74" s="153">
        <v>25300</v>
      </c>
      <c r="F74" s="30" t="s">
        <v>56</v>
      </c>
      <c r="G74" s="151">
        <f t="shared" si="3"/>
        <v>-138</v>
      </c>
      <c r="H74" s="152">
        <f t="shared" si="4"/>
        <v>99.454545454545453</v>
      </c>
    </row>
    <row r="75" spans="1:9" s="4" customFormat="1" ht="20.100000000000001" customHeight="1">
      <c r="A75" s="121" t="s">
        <v>81</v>
      </c>
      <c r="B75" s="26">
        <v>6010</v>
      </c>
      <c r="C75" s="153">
        <v>30921</v>
      </c>
      <c r="D75" s="153">
        <v>32328</v>
      </c>
      <c r="E75" s="153">
        <v>31409.7</v>
      </c>
      <c r="F75" s="30" t="s">
        <v>56</v>
      </c>
      <c r="G75" s="151">
        <f t="shared" si="3"/>
        <v>918.29999999999927</v>
      </c>
      <c r="H75" s="152">
        <f t="shared" si="4"/>
        <v>102.92361913676349</v>
      </c>
    </row>
    <row r="76" spans="1:9" s="4" customFormat="1" ht="20.100000000000001" customHeight="1">
      <c r="A76" s="121" t="s">
        <v>82</v>
      </c>
      <c r="B76" s="26">
        <v>6011</v>
      </c>
      <c r="C76" s="153">
        <v>1411</v>
      </c>
      <c r="D76" s="153">
        <v>1265</v>
      </c>
      <c r="E76" s="153">
        <v>1100</v>
      </c>
      <c r="F76" s="30" t="s">
        <v>56</v>
      </c>
      <c r="G76" s="151">
        <f t="shared" si="3"/>
        <v>165</v>
      </c>
      <c r="H76" s="152">
        <f t="shared" si="4"/>
        <v>114.99999999999999</v>
      </c>
    </row>
    <row r="77" spans="1:9" s="4" customFormat="1" ht="20.100000000000001" customHeight="1">
      <c r="A77" s="121" t="s">
        <v>83</v>
      </c>
      <c r="B77" s="26">
        <v>6012</v>
      </c>
      <c r="C77" s="153">
        <v>24073</v>
      </c>
      <c r="D77" s="153">
        <v>24620.2</v>
      </c>
      <c r="E77" s="153">
        <v>25856.3</v>
      </c>
      <c r="F77" s="30" t="s">
        <v>56</v>
      </c>
      <c r="G77" s="151">
        <f t="shared" si="3"/>
        <v>-1236.0999999999985</v>
      </c>
      <c r="H77" s="152">
        <f t="shared" si="4"/>
        <v>95.219346928988301</v>
      </c>
    </row>
    <row r="78" spans="1:9" s="4" customFormat="1">
      <c r="A78" s="121" t="s">
        <v>84</v>
      </c>
      <c r="B78" s="26">
        <v>6013</v>
      </c>
      <c r="C78" s="153">
        <v>0</v>
      </c>
      <c r="D78" s="153">
        <v>0</v>
      </c>
      <c r="E78" s="153">
        <v>0</v>
      </c>
      <c r="F78" s="30" t="s">
        <v>56</v>
      </c>
      <c r="G78" s="151">
        <f t="shared" si="3"/>
        <v>0</v>
      </c>
      <c r="H78" s="152"/>
    </row>
    <row r="79" spans="1:9" s="4" customFormat="1" ht="20.100000000000001" customHeight="1">
      <c r="A79" s="121" t="s">
        <v>85</v>
      </c>
      <c r="B79" s="26">
        <v>6014</v>
      </c>
      <c r="C79" s="153">
        <v>0</v>
      </c>
      <c r="D79" s="153">
        <v>0</v>
      </c>
      <c r="E79" s="153">
        <v>0</v>
      </c>
      <c r="F79" s="30" t="s">
        <v>56</v>
      </c>
      <c r="G79" s="151">
        <f t="shared" si="3"/>
        <v>0</v>
      </c>
      <c r="H79" s="152"/>
    </row>
    <row r="80" spans="1:9" s="4" customFormat="1" ht="20.100000000000001" customHeight="1">
      <c r="A80" s="121" t="s">
        <v>86</v>
      </c>
      <c r="B80" s="26">
        <v>6015</v>
      </c>
      <c r="C80" s="153">
        <f>'ІІІ. Рух грош. коштів'!C83</f>
        <v>4984.4999999999955</v>
      </c>
      <c r="D80" s="153">
        <v>5780.2</v>
      </c>
      <c r="E80" s="153">
        <f>'ІІІ. Рух грош. коштів'!E83</f>
        <v>2579.5000000000009</v>
      </c>
      <c r="F80" s="30" t="s">
        <v>56</v>
      </c>
      <c r="G80" s="151">
        <f t="shared" si="3"/>
        <v>3200.6999999999989</v>
      </c>
      <c r="H80" s="152">
        <f t="shared" si="4"/>
        <v>224.08218647024606</v>
      </c>
    </row>
    <row r="81" spans="1:9" s="4" customFormat="1" ht="20.100000000000001" customHeight="1">
      <c r="A81" s="110" t="s">
        <v>87</v>
      </c>
      <c r="B81" s="52">
        <v>6020</v>
      </c>
      <c r="C81" s="60">
        <v>134016</v>
      </c>
      <c r="D81" s="60">
        <v>141306</v>
      </c>
      <c r="E81" s="60">
        <f>E71+E75</f>
        <v>137494.6</v>
      </c>
      <c r="F81" s="47" t="s">
        <v>56</v>
      </c>
      <c r="G81" s="154">
        <f t="shared" si="3"/>
        <v>3811.3999999999942</v>
      </c>
      <c r="H81" s="155">
        <f t="shared" si="4"/>
        <v>102.77203613814652</v>
      </c>
    </row>
    <row r="82" spans="1:9" s="4" customFormat="1" ht="20.100000000000001" customHeight="1">
      <c r="A82" s="121" t="s">
        <v>88</v>
      </c>
      <c r="B82" s="26">
        <v>6030</v>
      </c>
      <c r="C82" s="153"/>
      <c r="D82" s="153"/>
      <c r="E82" s="153"/>
      <c r="F82" s="30" t="s">
        <v>56</v>
      </c>
      <c r="G82" s="151">
        <f t="shared" si="3"/>
        <v>0</v>
      </c>
      <c r="H82" s="152"/>
    </row>
    <row r="83" spans="1:9" s="4" customFormat="1" ht="20.100000000000001" customHeight="1">
      <c r="A83" s="121" t="s">
        <v>89</v>
      </c>
      <c r="B83" s="26">
        <v>6031</v>
      </c>
      <c r="C83" s="153"/>
      <c r="D83" s="153"/>
      <c r="E83" s="153"/>
      <c r="F83" s="30" t="s">
        <v>56</v>
      </c>
      <c r="G83" s="151">
        <f t="shared" si="3"/>
        <v>0</v>
      </c>
      <c r="H83" s="152"/>
    </row>
    <row r="84" spans="1:9" s="4" customFormat="1" ht="20.100000000000001" customHeight="1">
      <c r="A84" s="121" t="s">
        <v>90</v>
      </c>
      <c r="B84" s="26">
        <v>6040</v>
      </c>
      <c r="C84" s="153">
        <v>9344</v>
      </c>
      <c r="D84" s="153">
        <v>9311</v>
      </c>
      <c r="E84" s="153">
        <v>8555.6</v>
      </c>
      <c r="F84" s="30" t="s">
        <v>56</v>
      </c>
      <c r="G84" s="151">
        <f t="shared" si="3"/>
        <v>755.39999999999964</v>
      </c>
      <c r="H84" s="152">
        <f t="shared" si="4"/>
        <v>108.82930478283228</v>
      </c>
    </row>
    <row r="85" spans="1:9" s="4" customFormat="1" ht="20.100000000000001" customHeight="1">
      <c r="A85" s="121" t="s">
        <v>91</v>
      </c>
      <c r="B85" s="26">
        <v>6041</v>
      </c>
      <c r="C85" s="153"/>
      <c r="D85" s="153"/>
      <c r="E85" s="153"/>
      <c r="F85" s="30" t="s">
        <v>56</v>
      </c>
      <c r="G85" s="151">
        <f>D85-E85</f>
        <v>0</v>
      </c>
      <c r="H85" s="152"/>
    </row>
    <row r="86" spans="1:9" s="4" customFormat="1" ht="20.100000000000001" customHeight="1">
      <c r="A86" s="121" t="s">
        <v>92</v>
      </c>
      <c r="B86" s="26">
        <v>6042</v>
      </c>
      <c r="C86" s="153">
        <v>2252</v>
      </c>
      <c r="D86" s="153">
        <v>2580</v>
      </c>
      <c r="E86" s="153">
        <v>3473.8</v>
      </c>
      <c r="F86" s="30" t="s">
        <v>56</v>
      </c>
      <c r="G86" s="151">
        <f>D86-E86</f>
        <v>-893.80000000000018</v>
      </c>
      <c r="H86" s="152">
        <f>(D86/E86)*100</f>
        <v>74.270251597674005</v>
      </c>
    </row>
    <row r="87" spans="1:9" s="4" customFormat="1" ht="20.100000000000001" customHeight="1">
      <c r="A87" s="121" t="s">
        <v>93</v>
      </c>
      <c r="B87" s="26">
        <v>6043</v>
      </c>
      <c r="C87" s="153">
        <v>1885</v>
      </c>
      <c r="D87" s="153">
        <v>1282</v>
      </c>
      <c r="E87" s="153">
        <v>1449.6</v>
      </c>
      <c r="F87" s="30" t="s">
        <v>56</v>
      </c>
      <c r="G87" s="151">
        <f>D87-E87</f>
        <v>-167.59999999999991</v>
      </c>
      <c r="H87" s="152">
        <f>(D87/E87)*100</f>
        <v>88.438189845474625</v>
      </c>
    </row>
    <row r="88" spans="1:9" s="4" customFormat="1" ht="20.100000000000001" customHeight="1">
      <c r="A88" s="110" t="s">
        <v>94</v>
      </c>
      <c r="B88" s="52">
        <v>6050</v>
      </c>
      <c r="C88" s="60">
        <v>9344</v>
      </c>
      <c r="D88" s="60">
        <v>9311</v>
      </c>
      <c r="E88" s="60">
        <f>E84</f>
        <v>8555.6</v>
      </c>
      <c r="F88" s="47" t="s">
        <v>56</v>
      </c>
      <c r="G88" s="154">
        <f>D88-E88</f>
        <v>755.39999999999964</v>
      </c>
      <c r="H88" s="155">
        <f>(D88/E88)*100</f>
        <v>108.82930478283228</v>
      </c>
    </row>
    <row r="89" spans="1:9" s="4" customFormat="1" ht="20.100000000000001" customHeight="1">
      <c r="A89" s="121" t="s">
        <v>95</v>
      </c>
      <c r="B89" s="26">
        <v>6060</v>
      </c>
      <c r="C89" s="153"/>
      <c r="D89" s="153"/>
      <c r="E89" s="153"/>
      <c r="F89" s="30" t="s">
        <v>56</v>
      </c>
      <c r="G89" s="151">
        <f t="shared" si="3"/>
        <v>0</v>
      </c>
      <c r="H89" s="152"/>
    </row>
    <row r="90" spans="1:9" s="4" customFormat="1">
      <c r="A90" s="121" t="s">
        <v>96</v>
      </c>
      <c r="B90" s="26">
        <v>6070</v>
      </c>
      <c r="C90" s="153"/>
      <c r="D90" s="153"/>
      <c r="E90" s="153"/>
      <c r="F90" s="30" t="s">
        <v>56</v>
      </c>
      <c r="G90" s="151">
        <f t="shared" si="3"/>
        <v>0</v>
      </c>
      <c r="H90" s="152"/>
    </row>
    <row r="91" spans="1:9" s="4" customFormat="1" ht="20.100000000000001" customHeight="1" thickBot="1">
      <c r="A91" s="122" t="s">
        <v>97</v>
      </c>
      <c r="B91" s="156">
        <v>6080</v>
      </c>
      <c r="C91" s="70">
        <v>124672</v>
      </c>
      <c r="D91" s="70">
        <v>131995</v>
      </c>
      <c r="E91" s="70">
        <v>128939</v>
      </c>
      <c r="F91" s="70" t="s">
        <v>56</v>
      </c>
      <c r="G91" s="157">
        <f t="shared" si="3"/>
        <v>3056</v>
      </c>
      <c r="H91" s="158">
        <f t="shared" si="4"/>
        <v>102.37011299917016</v>
      </c>
      <c r="I91" s="159">
        <f>E88+E91</f>
        <v>137494.6</v>
      </c>
    </row>
    <row r="92" spans="1:9" s="4" customFormat="1" ht="24" customHeight="1" thickBot="1">
      <c r="A92" s="269" t="s">
        <v>98</v>
      </c>
      <c r="B92" s="270"/>
      <c r="C92" s="270"/>
      <c r="D92" s="270"/>
      <c r="E92" s="270"/>
      <c r="F92" s="270"/>
      <c r="G92" s="270"/>
      <c r="H92" s="271"/>
    </row>
    <row r="93" spans="1:9" s="4" customFormat="1" ht="19.5" customHeight="1">
      <c r="A93" s="160" t="s">
        <v>99</v>
      </c>
      <c r="B93" s="161">
        <v>7000</v>
      </c>
      <c r="C93" s="162"/>
      <c r="D93" s="162"/>
      <c r="E93" s="162"/>
      <c r="F93" s="163">
        <f>'IV кап.інв. V кред.'!C38</f>
        <v>0</v>
      </c>
      <c r="G93" s="164">
        <f>F93-E93</f>
        <v>0</v>
      </c>
      <c r="H93" s="165"/>
    </row>
    <row r="94" spans="1:9" s="4" customFormat="1" ht="20.100000000000001" customHeight="1">
      <c r="A94" s="110" t="s">
        <v>100</v>
      </c>
      <c r="B94" s="166" t="s">
        <v>101</v>
      </c>
      <c r="C94" s="163">
        <f>SUM(C95:C97)</f>
        <v>0</v>
      </c>
      <c r="D94" s="163">
        <f>SUM(D95:D97)</f>
        <v>0</v>
      </c>
      <c r="E94" s="163">
        <f>SUM(E95:E97)</f>
        <v>0</v>
      </c>
      <c r="F94" s="163">
        <f>SUM(F95:F97)</f>
        <v>0</v>
      </c>
      <c r="G94" s="154">
        <f>F94-E94</f>
        <v>0</v>
      </c>
      <c r="H94" s="155"/>
    </row>
    <row r="95" spans="1:9" s="4" customFormat="1" ht="20.100000000000001" customHeight="1">
      <c r="A95" s="121" t="s">
        <v>102</v>
      </c>
      <c r="B95" s="167" t="s">
        <v>103</v>
      </c>
      <c r="C95" s="32"/>
      <c r="D95" s="32"/>
      <c r="E95" s="32">
        <f>'IV кап.інв. V кред.'!E29</f>
        <v>0</v>
      </c>
      <c r="F95" s="32">
        <f>'IV кап.інв. V кред.'!F29</f>
        <v>0</v>
      </c>
      <c r="G95" s="151">
        <f t="shared" ref="G95:G102" si="5">F95-E95</f>
        <v>0</v>
      </c>
      <c r="H95" s="152"/>
    </row>
    <row r="96" spans="1:9" s="4" customFormat="1" ht="20.100000000000001" customHeight="1">
      <c r="A96" s="121" t="s">
        <v>104</v>
      </c>
      <c r="B96" s="167" t="s">
        <v>105</v>
      </c>
      <c r="C96" s="32"/>
      <c r="D96" s="32"/>
      <c r="E96" s="32">
        <f>'IV кап.інв. V кред.'!E32</f>
        <v>0</v>
      </c>
      <c r="F96" s="32">
        <f>'IV кап.інв. V кред.'!F32</f>
        <v>0</v>
      </c>
      <c r="G96" s="151">
        <f t="shared" si="5"/>
        <v>0</v>
      </c>
      <c r="H96" s="152"/>
    </row>
    <row r="97" spans="1:8" s="4" customFormat="1" ht="19.5" customHeight="1">
      <c r="A97" s="121" t="s">
        <v>106</v>
      </c>
      <c r="B97" s="167" t="s">
        <v>107</v>
      </c>
      <c r="C97" s="32"/>
      <c r="D97" s="32"/>
      <c r="E97" s="32">
        <f>'IV кап.інв. V кред.'!E35</f>
        <v>0</v>
      </c>
      <c r="F97" s="32">
        <f>'IV кап.інв. V кред.'!F35</f>
        <v>0</v>
      </c>
      <c r="G97" s="151">
        <f t="shared" si="5"/>
        <v>0</v>
      </c>
      <c r="H97" s="152"/>
    </row>
    <row r="98" spans="1:8" s="4" customFormat="1" ht="20.100000000000001" customHeight="1">
      <c r="A98" s="110" t="s">
        <v>108</v>
      </c>
      <c r="B98" s="166" t="s">
        <v>109</v>
      </c>
      <c r="C98" s="163">
        <f>SUM(C99:C101)</f>
        <v>0</v>
      </c>
      <c r="D98" s="163">
        <f>SUM(D99:D101)</f>
        <v>0</v>
      </c>
      <c r="E98" s="163">
        <f>SUM(E99:E101)</f>
        <v>0</v>
      </c>
      <c r="F98" s="163">
        <f>SUM(F99:F101)</f>
        <v>0</v>
      </c>
      <c r="G98" s="154">
        <f t="shared" si="5"/>
        <v>0</v>
      </c>
      <c r="H98" s="155"/>
    </row>
    <row r="99" spans="1:8" s="4" customFormat="1" ht="20.100000000000001" customHeight="1">
      <c r="A99" s="121" t="s">
        <v>102</v>
      </c>
      <c r="B99" s="167" t="s">
        <v>110</v>
      </c>
      <c r="C99" s="32"/>
      <c r="D99" s="32"/>
      <c r="E99" s="32">
        <f>'IV кап.інв. V кред.'!G29</f>
        <v>0</v>
      </c>
      <c r="F99" s="32">
        <f>'IV кап.інв. V кред.'!H29</f>
        <v>0</v>
      </c>
      <c r="G99" s="151">
        <f t="shared" si="5"/>
        <v>0</v>
      </c>
      <c r="H99" s="152"/>
    </row>
    <row r="100" spans="1:8" s="4" customFormat="1" ht="20.100000000000001" customHeight="1">
      <c r="A100" s="121" t="s">
        <v>104</v>
      </c>
      <c r="B100" s="167" t="s">
        <v>111</v>
      </c>
      <c r="C100" s="32"/>
      <c r="D100" s="32"/>
      <c r="E100" s="32">
        <f>'IV кап.інв. V кред.'!G32</f>
        <v>0</v>
      </c>
      <c r="F100" s="32">
        <f>'IV кап.інв. V кред.'!H32</f>
        <v>0</v>
      </c>
      <c r="G100" s="151">
        <f t="shared" si="5"/>
        <v>0</v>
      </c>
      <c r="H100" s="152"/>
    </row>
    <row r="101" spans="1:8" s="4" customFormat="1" ht="20.100000000000001" customHeight="1">
      <c r="A101" s="121" t="s">
        <v>106</v>
      </c>
      <c r="B101" s="167" t="s">
        <v>112</v>
      </c>
      <c r="C101" s="32"/>
      <c r="D101" s="32"/>
      <c r="E101" s="32">
        <f>'IV кап.інв. V кред.'!G35</f>
        <v>0</v>
      </c>
      <c r="F101" s="32">
        <f>'IV кап.інв. V кред.'!H35</f>
        <v>0</v>
      </c>
      <c r="G101" s="151">
        <f t="shared" si="5"/>
        <v>0</v>
      </c>
      <c r="H101" s="152"/>
    </row>
    <row r="102" spans="1:8" s="4" customFormat="1" ht="19.5" customHeight="1" thickBot="1">
      <c r="A102" s="168" t="s">
        <v>113</v>
      </c>
      <c r="B102" s="156">
        <v>7030</v>
      </c>
      <c r="C102" s="169"/>
      <c r="D102" s="169"/>
      <c r="E102" s="169"/>
      <c r="F102" s="169">
        <f>'IV кап.інв. V кред.'!R38</f>
        <v>0</v>
      </c>
      <c r="G102" s="157">
        <f t="shared" si="5"/>
        <v>0</v>
      </c>
      <c r="H102" s="158"/>
    </row>
    <row r="103" spans="1:8" s="4" customFormat="1" ht="27" customHeight="1" thickBot="1">
      <c r="A103" s="261" t="s">
        <v>114</v>
      </c>
      <c r="B103" s="262"/>
      <c r="C103" s="262"/>
      <c r="D103" s="262"/>
      <c r="E103" s="262"/>
      <c r="F103" s="262"/>
      <c r="G103" s="262"/>
      <c r="H103" s="263"/>
    </row>
    <row r="104" spans="1:8" s="4" customFormat="1" ht="63.75" customHeight="1">
      <c r="A104" s="170" t="s">
        <v>115</v>
      </c>
      <c r="B104" s="171" t="s">
        <v>116</v>
      </c>
      <c r="C104" s="164">
        <f>SUM(C105:C109)</f>
        <v>172</v>
      </c>
      <c r="D104" s="172">
        <f>SUM(D105:D109)</f>
        <v>156.30000000000001</v>
      </c>
      <c r="E104" s="172">
        <f>SUM(E105:E109)</f>
        <v>170</v>
      </c>
      <c r="F104" s="172">
        <f>SUM(F105:F109)</f>
        <v>156.30000000000001</v>
      </c>
      <c r="G104" s="172">
        <f>F104-E104</f>
        <v>-13.699999999999989</v>
      </c>
      <c r="H104" s="165">
        <f>(F104/E104)*100</f>
        <v>91.941176470588232</v>
      </c>
    </row>
    <row r="105" spans="1:8" s="4" customFormat="1" ht="18.75" customHeight="1">
      <c r="A105" s="121" t="s">
        <v>117</v>
      </c>
      <c r="B105" s="173" t="s">
        <v>118</v>
      </c>
      <c r="C105" s="81">
        <f>E105</f>
        <v>0</v>
      </c>
      <c r="D105" s="104">
        <f>F105</f>
        <v>0</v>
      </c>
      <c r="E105" s="104">
        <v>0</v>
      </c>
      <c r="F105" s="104">
        <v>0</v>
      </c>
      <c r="G105" s="174">
        <f t="shared" ref="G105:G124" si="6">F105-E105</f>
        <v>0</v>
      </c>
      <c r="H105" s="152"/>
    </row>
    <row r="106" spans="1:8" s="4" customFormat="1" ht="18.75" customHeight="1">
      <c r="A106" s="121" t="s">
        <v>119</v>
      </c>
      <c r="B106" s="173" t="s">
        <v>120</v>
      </c>
      <c r="C106" s="81">
        <f t="shared" ref="C106:D109" si="7">E106</f>
        <v>0</v>
      </c>
      <c r="D106" s="104">
        <f t="shared" si="7"/>
        <v>0</v>
      </c>
      <c r="E106" s="104">
        <v>0</v>
      </c>
      <c r="F106" s="104">
        <v>0</v>
      </c>
      <c r="G106" s="174">
        <f t="shared" si="6"/>
        <v>0</v>
      </c>
      <c r="H106" s="152"/>
    </row>
    <row r="107" spans="1:8" s="4" customFormat="1">
      <c r="A107" s="118" t="s">
        <v>121</v>
      </c>
      <c r="B107" s="173" t="s">
        <v>122</v>
      </c>
      <c r="C107" s="81">
        <v>1</v>
      </c>
      <c r="D107" s="104">
        <f t="shared" si="7"/>
        <v>1</v>
      </c>
      <c r="E107" s="104">
        <v>1</v>
      </c>
      <c r="F107" s="104">
        <v>1</v>
      </c>
      <c r="G107" s="174">
        <f t="shared" si="6"/>
        <v>0</v>
      </c>
      <c r="H107" s="152">
        <f t="shared" ref="H107:H124" si="8">(F107/E107)*100</f>
        <v>100</v>
      </c>
    </row>
    <row r="108" spans="1:8" s="4" customFormat="1">
      <c r="A108" s="118" t="s">
        <v>123</v>
      </c>
      <c r="B108" s="173" t="s">
        <v>124</v>
      </c>
      <c r="C108" s="81">
        <v>34</v>
      </c>
      <c r="D108" s="104">
        <f t="shared" si="7"/>
        <v>32.299999999999997</v>
      </c>
      <c r="E108" s="104">
        <v>34</v>
      </c>
      <c r="F108" s="104">
        <v>32.299999999999997</v>
      </c>
      <c r="G108" s="174">
        <f t="shared" si="6"/>
        <v>-1.7000000000000028</v>
      </c>
      <c r="H108" s="152">
        <f t="shared" si="8"/>
        <v>95</v>
      </c>
    </row>
    <row r="109" spans="1:8" s="4" customFormat="1">
      <c r="A109" s="118" t="s">
        <v>125</v>
      </c>
      <c r="B109" s="173" t="s">
        <v>126</v>
      </c>
      <c r="C109" s="81">
        <v>137</v>
      </c>
      <c r="D109" s="104">
        <f t="shared" si="7"/>
        <v>123</v>
      </c>
      <c r="E109" s="104">
        <v>135</v>
      </c>
      <c r="F109" s="104">
        <v>123</v>
      </c>
      <c r="G109" s="174">
        <f t="shared" si="6"/>
        <v>-12</v>
      </c>
      <c r="H109" s="152">
        <f t="shared" si="8"/>
        <v>91.111111111111114</v>
      </c>
    </row>
    <row r="110" spans="1:8" s="4" customFormat="1" ht="20.100000000000001" customHeight="1">
      <c r="A110" s="110" t="s">
        <v>127</v>
      </c>
      <c r="B110" s="175" t="s">
        <v>128</v>
      </c>
      <c r="C110" s="38">
        <f>SUM(C111:C115)</f>
        <v>8236.1</v>
      </c>
      <c r="D110" s="108">
        <f>SUM(D111:D115)</f>
        <v>9377.2000000000007</v>
      </c>
      <c r="E110" s="38">
        <f>SUM(E111:E115)</f>
        <v>10083.5</v>
      </c>
      <c r="F110" s="38">
        <f>SUM(F111:F115)</f>
        <v>9377.2000000000007</v>
      </c>
      <c r="G110" s="154">
        <f t="shared" si="6"/>
        <v>-706.29999999999927</v>
      </c>
      <c r="H110" s="155">
        <f t="shared" si="8"/>
        <v>92.995487677889628</v>
      </c>
    </row>
    <row r="111" spans="1:8" s="4" customFormat="1" ht="20.100000000000001" customHeight="1">
      <c r="A111" s="121" t="s">
        <v>117</v>
      </c>
      <c r="B111" s="173" t="s">
        <v>129</v>
      </c>
      <c r="C111" s="81">
        <f>E111</f>
        <v>0</v>
      </c>
      <c r="D111" s="81">
        <f>F111</f>
        <v>0</v>
      </c>
      <c r="E111" s="81">
        <v>0</v>
      </c>
      <c r="F111" s="81">
        <v>0</v>
      </c>
      <c r="G111" s="151">
        <f t="shared" si="6"/>
        <v>0</v>
      </c>
      <c r="H111" s="152"/>
    </row>
    <row r="112" spans="1:8" s="4" customFormat="1" ht="20.100000000000001" customHeight="1">
      <c r="A112" s="121" t="s">
        <v>119</v>
      </c>
      <c r="B112" s="173" t="s">
        <v>130</v>
      </c>
      <c r="C112" s="81">
        <f t="shared" ref="C112:D115" si="9">E112</f>
        <v>0</v>
      </c>
      <c r="D112" s="81">
        <f t="shared" si="9"/>
        <v>0</v>
      </c>
      <c r="E112" s="81">
        <v>0</v>
      </c>
      <c r="F112" s="81">
        <v>0</v>
      </c>
      <c r="G112" s="151">
        <f t="shared" si="6"/>
        <v>0</v>
      </c>
      <c r="H112" s="152"/>
    </row>
    <row r="113" spans="1:9" s="4" customFormat="1" ht="20.100000000000001" customHeight="1">
      <c r="A113" s="121" t="s">
        <v>121</v>
      </c>
      <c r="B113" s="173" t="s">
        <v>131</v>
      </c>
      <c r="C113" s="37">
        <v>90</v>
      </c>
      <c r="D113" s="176">
        <f t="shared" si="9"/>
        <v>286.09399999999999</v>
      </c>
      <c r="E113" s="37">
        <v>240</v>
      </c>
      <c r="F113" s="177">
        <v>286.09399999999999</v>
      </c>
      <c r="G113" s="174">
        <f t="shared" si="6"/>
        <v>46.093999999999994</v>
      </c>
      <c r="H113" s="152">
        <f t="shared" si="8"/>
        <v>119.20583333333332</v>
      </c>
    </row>
    <row r="114" spans="1:9" s="4" customFormat="1" ht="20.100000000000001" customHeight="1">
      <c r="A114" s="121" t="s">
        <v>123</v>
      </c>
      <c r="B114" s="173" t="s">
        <v>132</v>
      </c>
      <c r="C114" s="37">
        <v>2276</v>
      </c>
      <c r="D114" s="104">
        <f t="shared" si="9"/>
        <v>2750.0059999999999</v>
      </c>
      <c r="E114" s="37">
        <v>2717.9</v>
      </c>
      <c r="F114" s="37">
        <f>3036.1-F113</f>
        <v>2750.0059999999999</v>
      </c>
      <c r="G114" s="174">
        <f t="shared" si="6"/>
        <v>32.105999999999767</v>
      </c>
      <c r="H114" s="152">
        <f t="shared" si="8"/>
        <v>101.18127966444681</v>
      </c>
    </row>
    <row r="115" spans="1:9" s="4" customFormat="1" ht="20.100000000000001" customHeight="1">
      <c r="A115" s="121" t="s">
        <v>125</v>
      </c>
      <c r="B115" s="173" t="s">
        <v>133</v>
      </c>
      <c r="C115" s="37">
        <v>5870.1</v>
      </c>
      <c r="D115" s="104">
        <f t="shared" si="9"/>
        <v>6341.1</v>
      </c>
      <c r="E115" s="37">
        <v>7125.6</v>
      </c>
      <c r="F115" s="37">
        <v>6341.1</v>
      </c>
      <c r="G115" s="174">
        <f t="shared" si="6"/>
        <v>-784.5</v>
      </c>
      <c r="H115" s="152">
        <f t="shared" si="8"/>
        <v>88.990400808352973</v>
      </c>
    </row>
    <row r="116" spans="1:9" s="4" customFormat="1" ht="43.5" customHeight="1">
      <c r="A116" s="110" t="s">
        <v>134</v>
      </c>
      <c r="B116" s="175" t="s">
        <v>135</v>
      </c>
      <c r="C116" s="108">
        <f t="shared" ref="C116:D116" si="10">C110/C104/3*1000</f>
        <v>15961.434108527132</v>
      </c>
      <c r="D116" s="108">
        <f t="shared" si="10"/>
        <v>19998.293879291959</v>
      </c>
      <c r="E116" s="108">
        <f>E110/E104/3*1000</f>
        <v>19771.568627450979</v>
      </c>
      <c r="F116" s="108">
        <f>F110/F104/3*1000</f>
        <v>19998.293879291959</v>
      </c>
      <c r="G116" s="178">
        <f t="shared" si="6"/>
        <v>226.72525184098049</v>
      </c>
      <c r="H116" s="155">
        <f t="shared" si="8"/>
        <v>101.14672364197847</v>
      </c>
    </row>
    <row r="117" spans="1:9" s="4" customFormat="1" ht="20.100000000000001" customHeight="1">
      <c r="A117" s="121" t="s">
        <v>136</v>
      </c>
      <c r="B117" s="173" t="s">
        <v>137</v>
      </c>
      <c r="C117" s="104">
        <v>0</v>
      </c>
      <c r="D117" s="104">
        <v>0</v>
      </c>
      <c r="E117" s="104">
        <v>0</v>
      </c>
      <c r="F117" s="104">
        <v>0</v>
      </c>
      <c r="G117" s="151">
        <f t="shared" si="6"/>
        <v>0</v>
      </c>
      <c r="H117" s="152"/>
    </row>
    <row r="118" spans="1:9" s="4" customFormat="1" ht="20.100000000000001" customHeight="1">
      <c r="A118" s="121" t="s">
        <v>138</v>
      </c>
      <c r="B118" s="173" t="s">
        <v>139</v>
      </c>
      <c r="C118" s="104">
        <v>0</v>
      </c>
      <c r="D118" s="104">
        <v>0</v>
      </c>
      <c r="E118" s="104">
        <v>0</v>
      </c>
      <c r="F118" s="104">
        <v>0</v>
      </c>
      <c r="G118" s="151">
        <f t="shared" si="6"/>
        <v>0</v>
      </c>
      <c r="H118" s="152"/>
    </row>
    <row r="119" spans="1:9" s="4" customFormat="1" ht="20.100000000000001" customHeight="1">
      <c r="A119" s="118" t="s">
        <v>121</v>
      </c>
      <c r="B119" s="173" t="s">
        <v>140</v>
      </c>
      <c r="C119" s="104">
        <f t="shared" ref="C119:D119" si="11">SUM(C120:C122)</f>
        <v>30000</v>
      </c>
      <c r="D119" s="104">
        <f t="shared" si="11"/>
        <v>95364.66</v>
      </c>
      <c r="E119" s="104">
        <f>SUM(E120:E122)</f>
        <v>80000</v>
      </c>
      <c r="F119" s="77">
        <f>SUM(F120:F122)</f>
        <v>95364.66</v>
      </c>
      <c r="G119" s="151">
        <f t="shared" si="6"/>
        <v>15364.660000000003</v>
      </c>
      <c r="H119" s="152">
        <f t="shared" si="8"/>
        <v>119.205825</v>
      </c>
    </row>
    <row r="120" spans="1:9" s="15" customFormat="1" ht="20.100000000000001" customHeight="1">
      <c r="A120" s="179" t="s">
        <v>141</v>
      </c>
      <c r="B120" s="180" t="s">
        <v>142</v>
      </c>
      <c r="C120" s="181">
        <v>30000</v>
      </c>
      <c r="D120" s="181">
        <f>F120</f>
        <v>31375</v>
      </c>
      <c r="E120" s="181">
        <v>40000</v>
      </c>
      <c r="F120" s="182">
        <v>31375</v>
      </c>
      <c r="G120" s="151">
        <f>F120-E120</f>
        <v>-8625</v>
      </c>
      <c r="H120" s="152">
        <f>(F120/E120)*100</f>
        <v>78.4375</v>
      </c>
    </row>
    <row r="121" spans="1:9" s="15" customFormat="1" ht="20.100000000000001" customHeight="1">
      <c r="A121" s="179" t="s">
        <v>143</v>
      </c>
      <c r="B121" s="180" t="s">
        <v>144</v>
      </c>
      <c r="C121" s="181">
        <v>0</v>
      </c>
      <c r="D121" s="181">
        <f t="shared" ref="D121:D122" si="12">F121</f>
        <v>53333.33</v>
      </c>
      <c r="E121" s="181">
        <v>40000</v>
      </c>
      <c r="F121" s="182">
        <v>53333.33</v>
      </c>
      <c r="G121" s="151">
        <f>F121-E121</f>
        <v>13333.330000000002</v>
      </c>
      <c r="H121" s="152">
        <f>(F121/E121)*100</f>
        <v>133.333325</v>
      </c>
    </row>
    <row r="122" spans="1:9" s="15" customFormat="1" ht="20.100000000000001" customHeight="1">
      <c r="A122" s="179" t="s">
        <v>510</v>
      </c>
      <c r="B122" s="180" t="s">
        <v>145</v>
      </c>
      <c r="C122" s="181">
        <v>0</v>
      </c>
      <c r="D122" s="181">
        <f t="shared" si="12"/>
        <v>10656.33</v>
      </c>
      <c r="E122" s="181"/>
      <c r="F122" s="182">
        <v>10656.33</v>
      </c>
      <c r="G122" s="151">
        <f>F122-E122</f>
        <v>10656.33</v>
      </c>
      <c r="H122" s="152"/>
    </row>
    <row r="123" spans="1:9" s="4" customFormat="1" ht="20.100000000000001" customHeight="1">
      <c r="A123" s="118" t="s">
        <v>146</v>
      </c>
      <c r="B123" s="173" t="s">
        <v>147</v>
      </c>
      <c r="C123" s="104">
        <f t="shared" ref="C123:D123" si="13">C114/C108/3*1000</f>
        <v>22313.725490196077</v>
      </c>
      <c r="D123" s="104">
        <f t="shared" si="13"/>
        <v>28379.834881320949</v>
      </c>
      <c r="E123" s="104">
        <f>E114/E108/3*1000</f>
        <v>26646.078431372549</v>
      </c>
      <c r="F123" s="104">
        <f>F114/F108/3*1000</f>
        <v>28379.834881320949</v>
      </c>
      <c r="G123" s="151">
        <f t="shared" si="6"/>
        <v>1733.7564499483997</v>
      </c>
      <c r="H123" s="152">
        <f t="shared" si="8"/>
        <v>106.5066101731019</v>
      </c>
      <c r="I123" s="183"/>
    </row>
    <row r="124" spans="1:9" s="4" customFormat="1" ht="20.100000000000001" customHeight="1" thickBot="1">
      <c r="A124" s="184" t="s">
        <v>148</v>
      </c>
      <c r="B124" s="185" t="s">
        <v>149</v>
      </c>
      <c r="C124" s="186">
        <f t="shared" ref="C124:D124" si="14">C115/C109/3*1000</f>
        <v>14282.481751824818</v>
      </c>
      <c r="D124" s="186">
        <f t="shared" si="14"/>
        <v>17184.552845528455</v>
      </c>
      <c r="E124" s="186">
        <f>E115/E109/3*1000</f>
        <v>17594.074074074077</v>
      </c>
      <c r="F124" s="186">
        <f>F115/F109/3*1000</f>
        <v>17184.552845528455</v>
      </c>
      <c r="G124" s="187">
        <f t="shared" si="6"/>
        <v>-409.52122854562185</v>
      </c>
      <c r="H124" s="188">
        <f t="shared" si="8"/>
        <v>97.672391131119113</v>
      </c>
      <c r="I124" s="183"/>
    </row>
    <row r="125" spans="1:9" s="4" customFormat="1" ht="20.100000000000001" customHeight="1">
      <c r="A125" s="268" t="s">
        <v>150</v>
      </c>
      <c r="B125" s="268"/>
      <c r="C125" s="268"/>
      <c r="D125" s="268"/>
      <c r="E125" s="268"/>
      <c r="F125" s="268"/>
      <c r="G125" s="268"/>
      <c r="H125" s="268"/>
    </row>
    <row r="126" spans="1:9" s="4" customFormat="1" ht="20.100000000000001" customHeight="1">
      <c r="A126" s="50"/>
      <c r="B126" s="50"/>
      <c r="C126" s="50"/>
      <c r="D126" s="50"/>
      <c r="E126" s="50"/>
      <c r="F126" s="50"/>
      <c r="G126" s="50"/>
      <c r="H126" s="50"/>
    </row>
    <row r="127" spans="1:9" s="4" customFormat="1" ht="20.100000000000001" customHeight="1">
      <c r="A127" s="50"/>
      <c r="B127" s="50"/>
      <c r="C127" s="50"/>
      <c r="D127" s="50"/>
      <c r="E127" s="50"/>
      <c r="F127" s="50"/>
      <c r="G127" s="50"/>
      <c r="H127" s="50"/>
    </row>
    <row r="128" spans="1:9" s="4" customFormat="1" ht="20.100000000000001" customHeight="1">
      <c r="A128" s="50"/>
      <c r="B128" s="50"/>
      <c r="C128" s="50"/>
      <c r="D128" s="50"/>
      <c r="E128" s="50"/>
      <c r="F128" s="50"/>
      <c r="G128" s="50"/>
      <c r="H128" s="50"/>
    </row>
    <row r="129" spans="1:8" s="4" customFormat="1" ht="20.100000000000001" customHeight="1">
      <c r="A129" s="50"/>
      <c r="B129" s="189"/>
      <c r="C129" s="36"/>
      <c r="D129" s="36"/>
      <c r="E129" s="190"/>
      <c r="F129" s="190"/>
      <c r="G129" s="190"/>
      <c r="H129" s="191"/>
    </row>
    <row r="130" spans="1:8">
      <c r="A130" s="192"/>
    </row>
    <row r="131" spans="1:8" ht="18.75" customHeight="1">
      <c r="A131" s="193" t="s">
        <v>484</v>
      </c>
      <c r="B131" s="1"/>
      <c r="C131" s="267" t="s">
        <v>151</v>
      </c>
      <c r="D131" s="267"/>
      <c r="E131" s="267"/>
      <c r="F131" s="267"/>
      <c r="G131" s="251" t="s">
        <v>485</v>
      </c>
      <c r="H131" s="251"/>
    </row>
    <row r="132" spans="1:8" ht="20.100000000000001" customHeight="1">
      <c r="A132" s="12" t="s">
        <v>153</v>
      </c>
      <c r="B132" s="2"/>
      <c r="C132" s="245" t="s">
        <v>154</v>
      </c>
      <c r="D132" s="245"/>
      <c r="E132" s="245"/>
      <c r="F132" s="245"/>
      <c r="G132" s="245"/>
      <c r="H132" s="245"/>
    </row>
    <row r="133" spans="1:8">
      <c r="A133" s="192"/>
    </row>
    <row r="134" spans="1:8">
      <c r="A134" s="192"/>
    </row>
    <row r="135" spans="1:8">
      <c r="A135" s="192"/>
      <c r="E135" s="3">
        <f>E113/3*1000</f>
        <v>80000</v>
      </c>
      <c r="F135" s="3">
        <f>F113/3*1000</f>
        <v>95364.666666666672</v>
      </c>
    </row>
    <row r="136" spans="1:8">
      <c r="A136" s="192"/>
    </row>
    <row r="137" spans="1:8">
      <c r="A137" s="192"/>
    </row>
    <row r="138" spans="1:8">
      <c r="A138" s="192"/>
    </row>
    <row r="139" spans="1:8">
      <c r="A139" s="192"/>
    </row>
    <row r="140" spans="1:8">
      <c r="A140" s="192"/>
    </row>
    <row r="141" spans="1:8">
      <c r="A141" s="192"/>
    </row>
    <row r="142" spans="1:8">
      <c r="A142" s="192"/>
    </row>
    <row r="143" spans="1:8">
      <c r="A143" s="192"/>
    </row>
    <row r="144" spans="1:8">
      <c r="A144" s="192"/>
    </row>
    <row r="145" spans="1:1">
      <c r="A145" s="192"/>
    </row>
    <row r="146" spans="1:1">
      <c r="A146" s="192"/>
    </row>
    <row r="147" spans="1:1">
      <c r="A147" s="192"/>
    </row>
    <row r="148" spans="1:1">
      <c r="A148" s="192"/>
    </row>
    <row r="149" spans="1:1">
      <c r="A149" s="192"/>
    </row>
    <row r="150" spans="1:1">
      <c r="A150" s="192"/>
    </row>
    <row r="151" spans="1:1">
      <c r="A151" s="192"/>
    </row>
    <row r="152" spans="1:1">
      <c r="A152" s="192"/>
    </row>
    <row r="153" spans="1:1">
      <c r="A153" s="192"/>
    </row>
    <row r="154" spans="1:1">
      <c r="A154" s="192"/>
    </row>
    <row r="155" spans="1:1">
      <c r="A155" s="192"/>
    </row>
    <row r="156" spans="1:1">
      <c r="A156" s="192"/>
    </row>
    <row r="157" spans="1:1">
      <c r="A157" s="192"/>
    </row>
    <row r="158" spans="1:1">
      <c r="A158" s="192"/>
    </row>
    <row r="159" spans="1:1">
      <c r="A159" s="192"/>
    </row>
    <row r="160" spans="1:1">
      <c r="A160" s="192"/>
    </row>
    <row r="161" spans="1:1">
      <c r="A161" s="192"/>
    </row>
    <row r="162" spans="1:1">
      <c r="A162" s="192"/>
    </row>
    <row r="163" spans="1:1">
      <c r="A163" s="192"/>
    </row>
    <row r="164" spans="1:1">
      <c r="A164" s="192"/>
    </row>
    <row r="165" spans="1:1">
      <c r="A165" s="192"/>
    </row>
    <row r="166" spans="1:1">
      <c r="A166" s="192"/>
    </row>
    <row r="167" spans="1:1">
      <c r="A167" s="192"/>
    </row>
    <row r="168" spans="1:1">
      <c r="A168" s="192"/>
    </row>
    <row r="169" spans="1:1">
      <c r="A169" s="192"/>
    </row>
    <row r="170" spans="1:1">
      <c r="A170" s="192"/>
    </row>
    <row r="171" spans="1:1">
      <c r="A171" s="192"/>
    </row>
    <row r="172" spans="1:1">
      <c r="A172" s="192"/>
    </row>
    <row r="173" spans="1:1">
      <c r="A173" s="192"/>
    </row>
    <row r="174" spans="1:1">
      <c r="A174" s="192"/>
    </row>
    <row r="175" spans="1:1">
      <c r="A175" s="192"/>
    </row>
    <row r="176" spans="1:1">
      <c r="A176" s="192"/>
    </row>
    <row r="177" spans="1:1">
      <c r="A177" s="192"/>
    </row>
    <row r="178" spans="1:1">
      <c r="A178" s="192"/>
    </row>
    <row r="179" spans="1:1">
      <c r="A179" s="192"/>
    </row>
    <row r="180" spans="1:1">
      <c r="A180" s="192"/>
    </row>
    <row r="181" spans="1:1">
      <c r="A181" s="192"/>
    </row>
    <row r="182" spans="1:1">
      <c r="A182" s="192"/>
    </row>
    <row r="183" spans="1:1">
      <c r="A183" s="192"/>
    </row>
    <row r="184" spans="1:1">
      <c r="A184" s="192"/>
    </row>
    <row r="185" spans="1:1">
      <c r="A185" s="192"/>
    </row>
    <row r="186" spans="1:1">
      <c r="A186" s="192"/>
    </row>
    <row r="187" spans="1:1">
      <c r="A187" s="192"/>
    </row>
    <row r="188" spans="1:1">
      <c r="A188" s="192"/>
    </row>
    <row r="189" spans="1:1">
      <c r="A189" s="192"/>
    </row>
    <row r="190" spans="1:1">
      <c r="A190" s="192"/>
    </row>
    <row r="191" spans="1:1">
      <c r="A191" s="192"/>
    </row>
    <row r="192" spans="1:1">
      <c r="A192" s="192"/>
    </row>
    <row r="193" spans="1:1">
      <c r="A193" s="192"/>
    </row>
    <row r="194" spans="1:1">
      <c r="A194" s="192"/>
    </row>
    <row r="195" spans="1:1">
      <c r="A195" s="192"/>
    </row>
    <row r="196" spans="1:1">
      <c r="A196" s="192"/>
    </row>
    <row r="197" spans="1:1">
      <c r="A197" s="192"/>
    </row>
    <row r="198" spans="1:1">
      <c r="A198" s="192"/>
    </row>
    <row r="199" spans="1:1">
      <c r="A199" s="192"/>
    </row>
    <row r="200" spans="1:1">
      <c r="A200" s="192"/>
    </row>
    <row r="201" spans="1:1">
      <c r="A201" s="192"/>
    </row>
    <row r="202" spans="1:1">
      <c r="A202" s="192"/>
    </row>
    <row r="203" spans="1:1">
      <c r="A203" s="192"/>
    </row>
    <row r="204" spans="1:1">
      <c r="A204" s="192"/>
    </row>
    <row r="205" spans="1:1">
      <c r="A205" s="192"/>
    </row>
    <row r="206" spans="1:1">
      <c r="A206" s="192"/>
    </row>
    <row r="207" spans="1:1">
      <c r="A207" s="192"/>
    </row>
    <row r="208" spans="1:1">
      <c r="A208" s="192"/>
    </row>
    <row r="209" spans="1:1">
      <c r="A209" s="192"/>
    </row>
    <row r="210" spans="1:1">
      <c r="A210" s="192"/>
    </row>
    <row r="211" spans="1:1">
      <c r="A211" s="192"/>
    </row>
    <row r="212" spans="1:1">
      <c r="A212" s="192"/>
    </row>
    <row r="213" spans="1:1">
      <c r="A213" s="192"/>
    </row>
    <row r="214" spans="1:1">
      <c r="A214" s="192"/>
    </row>
    <row r="215" spans="1:1">
      <c r="A215" s="192"/>
    </row>
    <row r="216" spans="1:1">
      <c r="A216" s="192"/>
    </row>
    <row r="217" spans="1:1">
      <c r="A217" s="192"/>
    </row>
    <row r="218" spans="1:1">
      <c r="A218" s="192"/>
    </row>
    <row r="219" spans="1:1">
      <c r="A219" s="192"/>
    </row>
    <row r="220" spans="1:1">
      <c r="A220" s="192"/>
    </row>
    <row r="221" spans="1:1">
      <c r="A221" s="192"/>
    </row>
    <row r="222" spans="1:1">
      <c r="A222" s="192"/>
    </row>
    <row r="223" spans="1:1">
      <c r="A223" s="192"/>
    </row>
    <row r="224" spans="1:1">
      <c r="A224" s="192"/>
    </row>
    <row r="225" spans="1:1">
      <c r="A225" s="192"/>
    </row>
    <row r="226" spans="1:1">
      <c r="A226" s="192"/>
    </row>
    <row r="227" spans="1:1">
      <c r="A227" s="192"/>
    </row>
    <row r="228" spans="1:1">
      <c r="A228" s="192"/>
    </row>
    <row r="229" spans="1:1">
      <c r="A229" s="192"/>
    </row>
    <row r="230" spans="1:1">
      <c r="A230" s="192"/>
    </row>
    <row r="231" spans="1:1">
      <c r="A231" s="192"/>
    </row>
    <row r="232" spans="1:1">
      <c r="A232" s="192"/>
    </row>
    <row r="233" spans="1:1">
      <c r="A233" s="192"/>
    </row>
    <row r="234" spans="1:1">
      <c r="A234" s="192"/>
    </row>
    <row r="235" spans="1:1">
      <c r="A235" s="192"/>
    </row>
    <row r="236" spans="1:1">
      <c r="A236" s="192"/>
    </row>
    <row r="237" spans="1:1">
      <c r="A237" s="192"/>
    </row>
    <row r="238" spans="1:1">
      <c r="A238" s="192"/>
    </row>
    <row r="239" spans="1:1">
      <c r="A239" s="192"/>
    </row>
    <row r="240" spans="1:1">
      <c r="A240" s="192"/>
    </row>
    <row r="241" spans="1:1">
      <c r="A241" s="192"/>
    </row>
    <row r="242" spans="1:1">
      <c r="A242" s="192"/>
    </row>
    <row r="243" spans="1:1">
      <c r="A243" s="192"/>
    </row>
    <row r="244" spans="1:1">
      <c r="A244" s="192"/>
    </row>
    <row r="245" spans="1:1">
      <c r="A245" s="192"/>
    </row>
    <row r="246" spans="1:1">
      <c r="A246" s="192"/>
    </row>
    <row r="247" spans="1:1">
      <c r="A247" s="192"/>
    </row>
    <row r="248" spans="1:1">
      <c r="A248" s="192"/>
    </row>
    <row r="249" spans="1:1">
      <c r="A249" s="192"/>
    </row>
    <row r="250" spans="1:1">
      <c r="A250" s="192"/>
    </row>
    <row r="251" spans="1:1">
      <c r="A251" s="192"/>
    </row>
    <row r="252" spans="1:1">
      <c r="A252" s="192"/>
    </row>
    <row r="253" spans="1:1">
      <c r="A253" s="192"/>
    </row>
    <row r="254" spans="1:1">
      <c r="A254" s="192"/>
    </row>
    <row r="255" spans="1:1">
      <c r="A255" s="192"/>
    </row>
    <row r="256" spans="1:1">
      <c r="A256" s="192"/>
    </row>
    <row r="257" spans="1:1">
      <c r="A257" s="192"/>
    </row>
    <row r="258" spans="1:1">
      <c r="A258" s="192"/>
    </row>
    <row r="259" spans="1:1">
      <c r="A259" s="192"/>
    </row>
    <row r="260" spans="1:1">
      <c r="A260" s="192"/>
    </row>
    <row r="261" spans="1:1">
      <c r="A261" s="192"/>
    </row>
    <row r="262" spans="1:1">
      <c r="A262" s="192"/>
    </row>
    <row r="263" spans="1:1">
      <c r="A263" s="192"/>
    </row>
    <row r="264" spans="1:1">
      <c r="A264" s="192"/>
    </row>
    <row r="265" spans="1:1">
      <c r="A265" s="192"/>
    </row>
    <row r="266" spans="1:1">
      <c r="A266" s="192"/>
    </row>
    <row r="267" spans="1:1">
      <c r="A267" s="192"/>
    </row>
    <row r="268" spans="1:1">
      <c r="A268" s="192"/>
    </row>
    <row r="269" spans="1:1">
      <c r="A269" s="192"/>
    </row>
    <row r="270" spans="1:1">
      <c r="A270" s="192"/>
    </row>
    <row r="271" spans="1:1">
      <c r="A271" s="192"/>
    </row>
    <row r="272" spans="1:1">
      <c r="A272" s="192"/>
    </row>
    <row r="273" spans="1:1">
      <c r="A273" s="192"/>
    </row>
    <row r="274" spans="1:1">
      <c r="A274" s="192"/>
    </row>
    <row r="275" spans="1:1">
      <c r="A275" s="192"/>
    </row>
    <row r="276" spans="1:1">
      <c r="A276" s="192"/>
    </row>
    <row r="277" spans="1:1">
      <c r="A277" s="192"/>
    </row>
    <row r="278" spans="1:1">
      <c r="A278" s="192"/>
    </row>
    <row r="279" spans="1:1">
      <c r="A279" s="192"/>
    </row>
    <row r="280" spans="1:1">
      <c r="A280" s="192"/>
    </row>
    <row r="281" spans="1:1">
      <c r="A281" s="192"/>
    </row>
    <row r="282" spans="1:1">
      <c r="A282" s="192"/>
    </row>
    <row r="283" spans="1:1">
      <c r="A283" s="192"/>
    </row>
    <row r="284" spans="1:1">
      <c r="A284" s="192"/>
    </row>
    <row r="285" spans="1:1">
      <c r="A285" s="192"/>
    </row>
    <row r="286" spans="1:1">
      <c r="A286" s="192"/>
    </row>
    <row r="287" spans="1:1">
      <c r="A287" s="192"/>
    </row>
    <row r="288" spans="1:1">
      <c r="A288" s="192"/>
    </row>
    <row r="289" spans="1:1">
      <c r="A289" s="192"/>
    </row>
    <row r="290" spans="1:1">
      <c r="A290" s="192"/>
    </row>
    <row r="291" spans="1:1">
      <c r="A291" s="23"/>
    </row>
    <row r="292" spans="1:1">
      <c r="A292" s="23"/>
    </row>
    <row r="293" spans="1:1">
      <c r="A293" s="23"/>
    </row>
    <row r="294" spans="1:1">
      <c r="A294" s="23"/>
    </row>
    <row r="295" spans="1:1">
      <c r="A295" s="23"/>
    </row>
    <row r="296" spans="1:1">
      <c r="A296" s="23"/>
    </row>
    <row r="297" spans="1:1">
      <c r="A297" s="23"/>
    </row>
    <row r="298" spans="1:1">
      <c r="A298" s="23"/>
    </row>
    <row r="299" spans="1:1">
      <c r="A299" s="23"/>
    </row>
    <row r="300" spans="1:1">
      <c r="A300" s="23"/>
    </row>
    <row r="301" spans="1:1">
      <c r="A301" s="23"/>
    </row>
    <row r="302" spans="1:1">
      <c r="A302" s="23"/>
    </row>
    <row r="303" spans="1:1">
      <c r="A303" s="23"/>
    </row>
    <row r="304" spans="1:1">
      <c r="A304" s="23"/>
    </row>
    <row r="305" spans="1:1">
      <c r="A305" s="23"/>
    </row>
    <row r="306" spans="1:1">
      <c r="A306" s="23"/>
    </row>
    <row r="307" spans="1:1">
      <c r="A307" s="23"/>
    </row>
    <row r="308" spans="1:1">
      <c r="A308" s="23"/>
    </row>
    <row r="309" spans="1:1">
      <c r="A309" s="23"/>
    </row>
    <row r="310" spans="1:1">
      <c r="A310" s="23"/>
    </row>
    <row r="311" spans="1:1">
      <c r="A311" s="23"/>
    </row>
    <row r="312" spans="1:1">
      <c r="A312" s="23"/>
    </row>
    <row r="313" spans="1:1">
      <c r="A313" s="23"/>
    </row>
    <row r="314" spans="1:1">
      <c r="A314" s="23"/>
    </row>
    <row r="315" spans="1:1">
      <c r="A315" s="23"/>
    </row>
    <row r="316" spans="1:1">
      <c r="A316" s="23"/>
    </row>
    <row r="317" spans="1:1">
      <c r="A317" s="23"/>
    </row>
    <row r="318" spans="1:1">
      <c r="A318" s="23"/>
    </row>
    <row r="319" spans="1:1">
      <c r="A319" s="23"/>
    </row>
    <row r="320" spans="1:1">
      <c r="A320" s="23"/>
    </row>
    <row r="321" spans="1:1">
      <c r="A321" s="23"/>
    </row>
    <row r="322" spans="1:1">
      <c r="A322" s="23"/>
    </row>
    <row r="323" spans="1:1">
      <c r="A323" s="23"/>
    </row>
    <row r="324" spans="1:1">
      <c r="A324" s="23"/>
    </row>
    <row r="325" spans="1:1">
      <c r="A325" s="23"/>
    </row>
    <row r="326" spans="1:1">
      <c r="A326" s="23"/>
    </row>
    <row r="327" spans="1:1">
      <c r="A327" s="23"/>
    </row>
    <row r="328" spans="1:1">
      <c r="A328" s="23"/>
    </row>
    <row r="329" spans="1:1">
      <c r="A329" s="23"/>
    </row>
    <row r="330" spans="1:1">
      <c r="A330" s="23"/>
    </row>
    <row r="331" spans="1:1">
      <c r="A331" s="23"/>
    </row>
    <row r="332" spans="1:1">
      <c r="A332" s="23"/>
    </row>
    <row r="333" spans="1:1">
      <c r="A333" s="23"/>
    </row>
    <row r="334" spans="1:1">
      <c r="A334" s="23"/>
    </row>
    <row r="335" spans="1:1">
      <c r="A335" s="23"/>
    </row>
    <row r="336" spans="1:1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  <row r="351" spans="1:1">
      <c r="A351" s="23"/>
    </row>
    <row r="352" spans="1:1">
      <c r="A352" s="23"/>
    </row>
    <row r="353" spans="1:1">
      <c r="A353" s="23"/>
    </row>
    <row r="354" spans="1:1">
      <c r="A354" s="23"/>
    </row>
    <row r="355" spans="1:1">
      <c r="A355" s="23"/>
    </row>
    <row r="356" spans="1:1">
      <c r="A356" s="23"/>
    </row>
    <row r="357" spans="1:1">
      <c r="A357" s="23"/>
    </row>
    <row r="358" spans="1:1">
      <c r="A358" s="23"/>
    </row>
    <row r="359" spans="1:1">
      <c r="A359" s="23"/>
    </row>
    <row r="360" spans="1:1">
      <c r="A360" s="23"/>
    </row>
    <row r="361" spans="1:1">
      <c r="A361" s="23"/>
    </row>
    <row r="362" spans="1:1">
      <c r="A362" s="23"/>
    </row>
    <row r="363" spans="1:1">
      <c r="A363" s="23"/>
    </row>
    <row r="364" spans="1:1">
      <c r="A364" s="23"/>
    </row>
    <row r="365" spans="1:1">
      <c r="A365" s="23"/>
    </row>
    <row r="366" spans="1:1">
      <c r="A366" s="23"/>
    </row>
    <row r="367" spans="1:1">
      <c r="A367" s="23"/>
    </row>
    <row r="368" spans="1:1">
      <c r="A368" s="23"/>
    </row>
    <row r="369" spans="1:1">
      <c r="A369" s="23"/>
    </row>
    <row r="370" spans="1:1">
      <c r="A370" s="23"/>
    </row>
    <row r="371" spans="1:1">
      <c r="A371" s="23"/>
    </row>
    <row r="372" spans="1:1">
      <c r="A372" s="23"/>
    </row>
    <row r="373" spans="1:1">
      <c r="A373" s="23"/>
    </row>
    <row r="374" spans="1:1">
      <c r="A374" s="23"/>
    </row>
    <row r="375" spans="1:1">
      <c r="A375" s="23"/>
    </row>
    <row r="376" spans="1:1">
      <c r="A376" s="23"/>
    </row>
    <row r="377" spans="1:1">
      <c r="A377" s="23"/>
    </row>
    <row r="378" spans="1:1">
      <c r="A378" s="23"/>
    </row>
    <row r="379" spans="1:1">
      <c r="A379" s="23"/>
    </row>
    <row r="380" spans="1:1">
      <c r="A380" s="23"/>
    </row>
    <row r="381" spans="1:1">
      <c r="A381" s="23"/>
    </row>
    <row r="382" spans="1:1">
      <c r="A382" s="23"/>
    </row>
    <row r="383" spans="1:1">
      <c r="A383" s="23"/>
    </row>
    <row r="384" spans="1:1">
      <c r="A384" s="23"/>
    </row>
    <row r="385" spans="1:1">
      <c r="A385" s="23"/>
    </row>
    <row r="386" spans="1:1">
      <c r="A386" s="23"/>
    </row>
    <row r="387" spans="1:1">
      <c r="A387" s="23"/>
    </row>
    <row r="388" spans="1:1">
      <c r="A388" s="23"/>
    </row>
    <row r="389" spans="1:1">
      <c r="A389" s="23"/>
    </row>
    <row r="390" spans="1:1">
      <c r="A390" s="23"/>
    </row>
    <row r="391" spans="1:1">
      <c r="A391" s="23"/>
    </row>
    <row r="392" spans="1:1">
      <c r="A392" s="23"/>
    </row>
    <row r="393" spans="1:1">
      <c r="A393" s="23"/>
    </row>
    <row r="394" spans="1:1">
      <c r="A394" s="23"/>
    </row>
    <row r="395" spans="1:1">
      <c r="A395" s="23"/>
    </row>
    <row r="396" spans="1:1">
      <c r="A396" s="23"/>
    </row>
    <row r="397" spans="1:1">
      <c r="A397" s="23"/>
    </row>
    <row r="398" spans="1:1">
      <c r="A398" s="23"/>
    </row>
    <row r="399" spans="1:1">
      <c r="A399" s="23"/>
    </row>
    <row r="400" spans="1:1">
      <c r="A400" s="23"/>
    </row>
    <row r="401" spans="1:1">
      <c r="A401" s="23"/>
    </row>
    <row r="402" spans="1:1">
      <c r="A402" s="23"/>
    </row>
    <row r="403" spans="1:1">
      <c r="A403" s="23"/>
    </row>
    <row r="404" spans="1:1">
      <c r="A404" s="23"/>
    </row>
    <row r="405" spans="1:1">
      <c r="A405" s="23"/>
    </row>
    <row r="406" spans="1:1">
      <c r="A406" s="23"/>
    </row>
    <row r="407" spans="1:1">
      <c r="A407" s="23"/>
    </row>
    <row r="408" spans="1:1">
      <c r="A408" s="23"/>
    </row>
    <row r="409" spans="1:1">
      <c r="A409" s="23"/>
    </row>
    <row r="410" spans="1:1">
      <c r="A410" s="23"/>
    </row>
    <row r="411" spans="1:1">
      <c r="A411" s="23"/>
    </row>
    <row r="412" spans="1:1">
      <c r="A412" s="23"/>
    </row>
    <row r="413" spans="1:1">
      <c r="A413" s="23"/>
    </row>
    <row r="414" spans="1:1">
      <c r="A414" s="23"/>
    </row>
    <row r="415" spans="1:1">
      <c r="A415" s="23"/>
    </row>
    <row r="416" spans="1:1">
      <c r="A416" s="23"/>
    </row>
    <row r="417" spans="1:1">
      <c r="A417" s="23"/>
    </row>
    <row r="418" spans="1:1">
      <c r="A418" s="23"/>
    </row>
    <row r="419" spans="1:1">
      <c r="A419" s="23"/>
    </row>
    <row r="420" spans="1:1">
      <c r="A420" s="23"/>
    </row>
    <row r="421" spans="1:1">
      <c r="A421" s="23"/>
    </row>
    <row r="422" spans="1:1">
      <c r="A422" s="23"/>
    </row>
    <row r="423" spans="1:1">
      <c r="A423" s="23"/>
    </row>
    <row r="424" spans="1:1">
      <c r="A424" s="23"/>
    </row>
    <row r="425" spans="1:1">
      <c r="A425" s="23"/>
    </row>
    <row r="426" spans="1:1">
      <c r="A426" s="23"/>
    </row>
    <row r="427" spans="1:1">
      <c r="A427" s="23"/>
    </row>
    <row r="428" spans="1:1">
      <c r="A428" s="23"/>
    </row>
    <row r="429" spans="1:1">
      <c r="A429" s="23"/>
    </row>
    <row r="430" spans="1:1">
      <c r="A430" s="23"/>
    </row>
    <row r="431" spans="1:1">
      <c r="A431" s="23"/>
    </row>
    <row r="432" spans="1:1">
      <c r="A432" s="23"/>
    </row>
    <row r="433" spans="1:1">
      <c r="A433" s="23"/>
    </row>
    <row r="434" spans="1:1">
      <c r="A434" s="23"/>
    </row>
    <row r="435" spans="1:1">
      <c r="A435" s="23"/>
    </row>
    <row r="436" spans="1:1">
      <c r="A436" s="23"/>
    </row>
    <row r="437" spans="1:1">
      <c r="A437" s="23"/>
    </row>
    <row r="438" spans="1:1">
      <c r="A438" s="23"/>
    </row>
    <row r="439" spans="1:1">
      <c r="A439" s="23"/>
    </row>
    <row r="440" spans="1:1">
      <c r="A440" s="23"/>
    </row>
    <row r="441" spans="1:1">
      <c r="A441" s="23"/>
    </row>
    <row r="442" spans="1:1">
      <c r="A442" s="23"/>
    </row>
    <row r="443" spans="1:1">
      <c r="A443" s="23"/>
    </row>
    <row r="444" spans="1:1">
      <c r="A444" s="23"/>
    </row>
    <row r="445" spans="1:1">
      <c r="A445" s="23"/>
    </row>
    <row r="446" spans="1:1">
      <c r="A446" s="23"/>
    </row>
    <row r="447" spans="1:1">
      <c r="A447" s="23"/>
    </row>
    <row r="448" spans="1:1">
      <c r="A448" s="23"/>
    </row>
    <row r="449" spans="1:1">
      <c r="A449" s="23"/>
    </row>
    <row r="450" spans="1:1">
      <c r="A450" s="23"/>
    </row>
    <row r="451" spans="1:1">
      <c r="A451" s="23"/>
    </row>
    <row r="452" spans="1:1">
      <c r="A452" s="23"/>
    </row>
    <row r="453" spans="1:1">
      <c r="A453" s="23"/>
    </row>
    <row r="454" spans="1:1">
      <c r="A454" s="23"/>
    </row>
    <row r="455" spans="1:1">
      <c r="A455" s="23"/>
    </row>
    <row r="456" spans="1:1">
      <c r="A456" s="23"/>
    </row>
  </sheetData>
  <mergeCells count="35">
    <mergeCell ref="B13:D13"/>
    <mergeCell ref="G132:H132"/>
    <mergeCell ref="A103:H103"/>
    <mergeCell ref="A48:H48"/>
    <mergeCell ref="C131:F131"/>
    <mergeCell ref="C132:F132"/>
    <mergeCell ref="A70:H70"/>
    <mergeCell ref="G131:H131"/>
    <mergeCell ref="A125:H125"/>
    <mergeCell ref="A92:H92"/>
    <mergeCell ref="B14:H14"/>
    <mergeCell ref="B15:H15"/>
    <mergeCell ref="A24:H24"/>
    <mergeCell ref="B16:H16"/>
    <mergeCell ref="F20:G20"/>
    <mergeCell ref="A25:H25"/>
    <mergeCell ref="E9:F9"/>
    <mergeCell ref="G9:H9"/>
    <mergeCell ref="B10:D10"/>
    <mergeCell ref="B11:D11"/>
    <mergeCell ref="B12:D12"/>
    <mergeCell ref="B18:H18"/>
    <mergeCell ref="F19:G19"/>
    <mergeCell ref="B19:E19"/>
    <mergeCell ref="B20:E20"/>
    <mergeCell ref="C30:D30"/>
    <mergeCell ref="A23:H23"/>
    <mergeCell ref="A39:H39"/>
    <mergeCell ref="A33:H33"/>
    <mergeCell ref="A26:H26"/>
    <mergeCell ref="E30:H30"/>
    <mergeCell ref="A46:H46"/>
    <mergeCell ref="A28:H28"/>
    <mergeCell ref="B30:B31"/>
    <mergeCell ref="A30:A31"/>
  </mergeCells>
  <phoneticPr fontId="3" type="noConversion"/>
  <pageMargins left="1.1811023622047201" right="0.39370078740157499" top="0.78740157480314998" bottom="0.78740157480314998" header="0.31496062992126" footer="0.196850393700787"/>
  <pageSetup paperSize="9" scale="45" orientation="landscape" r:id="rId1"/>
  <headerFooter differentFirst="1" alignWithMargins="0">
    <oddHeader>&amp;R&amp;"Times New Roman,звичайний"&amp;14Продовження додатка 3</oddHeader>
  </headerFooter>
  <rowBreaks count="3" manualBreakCount="3">
    <brk id="45" max="8" man="1"/>
    <brk id="62" max="8" man="1"/>
    <brk id="102" max="8" man="1"/>
  </rowBreaks>
  <ignoredErrors>
    <ignoredError sqref="H10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CB38-6DC4-4FE8-B479-D472118C7F46}">
  <sheetPr>
    <tabColor indexed="43"/>
  </sheetPr>
  <dimension ref="A1:N377"/>
  <sheetViews>
    <sheetView zoomScale="70" zoomScaleNormal="70" zoomScaleSheetLayoutView="50" workbookViewId="0">
      <selection activeCell="I27" sqref="I27:N27"/>
    </sheetView>
  </sheetViews>
  <sheetFormatPr defaultColWidth="9.109375" defaultRowHeight="18"/>
  <cols>
    <col min="1" max="1" width="84.6640625" style="2" customWidth="1"/>
    <col min="2" max="2" width="14" style="3" customWidth="1"/>
    <col min="3" max="7" width="16.6640625" style="3" customWidth="1"/>
    <col min="8" max="8" width="14.88671875" style="3" customWidth="1"/>
    <col min="9" max="9" width="14.44140625" style="3" customWidth="1"/>
    <col min="10" max="10" width="13.21875" style="2" customWidth="1"/>
    <col min="11" max="11" width="14.109375" style="2" customWidth="1"/>
    <col min="12" max="12" width="16.6640625" style="2" customWidth="1"/>
    <col min="13" max="13" width="14" style="2" customWidth="1"/>
    <col min="14" max="14" width="13.33203125" style="2" customWidth="1"/>
    <col min="15" max="16384" width="9.109375" style="2"/>
  </cols>
  <sheetData>
    <row r="1" spans="1:14">
      <c r="A1" s="251" t="s">
        <v>155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6.5" customHeight="1">
      <c r="A2" s="251" t="s">
        <v>418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</row>
    <row r="3" spans="1:14" ht="16.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>
      <c r="A4" s="283" t="s">
        <v>156</v>
      </c>
      <c r="B4" s="283"/>
      <c r="C4" s="283"/>
      <c r="D4" s="283"/>
      <c r="E4" s="283"/>
      <c r="F4" s="283"/>
      <c r="G4" s="283"/>
      <c r="H4" s="283"/>
      <c r="I4" s="283"/>
    </row>
    <row r="5" spans="1:14" ht="30.75" customHeight="1">
      <c r="A5" s="26" t="s">
        <v>157</v>
      </c>
      <c r="B5" s="281" t="s">
        <v>158</v>
      </c>
      <c r="C5" s="281"/>
      <c r="D5" s="281"/>
      <c r="E5" s="281"/>
      <c r="F5" s="281"/>
      <c r="G5" s="281"/>
      <c r="H5" s="285" t="s">
        <v>159</v>
      </c>
      <c r="I5" s="285"/>
      <c r="J5" s="285"/>
      <c r="K5" s="285"/>
      <c r="L5" s="285"/>
      <c r="M5" s="285"/>
      <c r="N5" s="285"/>
    </row>
    <row r="6" spans="1:14">
      <c r="A6" s="26">
        <v>1</v>
      </c>
      <c r="B6" s="281">
        <v>2</v>
      </c>
      <c r="C6" s="281"/>
      <c r="D6" s="281"/>
      <c r="E6" s="281"/>
      <c r="F6" s="281"/>
      <c r="G6" s="281"/>
      <c r="H6" s="281">
        <v>3</v>
      </c>
      <c r="I6" s="281"/>
      <c r="J6" s="281"/>
      <c r="K6" s="281"/>
      <c r="L6" s="281"/>
      <c r="M6" s="281"/>
      <c r="N6" s="281"/>
    </row>
    <row r="7" spans="1:14">
      <c r="A7" s="26" t="s">
        <v>419</v>
      </c>
      <c r="B7" s="286"/>
      <c r="C7" s="287"/>
      <c r="D7" s="287"/>
      <c r="E7" s="287"/>
      <c r="F7" s="287"/>
      <c r="G7" s="288"/>
      <c r="H7" s="286"/>
      <c r="I7" s="287"/>
      <c r="J7" s="287"/>
      <c r="K7" s="287"/>
      <c r="L7" s="287"/>
      <c r="M7" s="287"/>
      <c r="N7" s="288"/>
    </row>
    <row r="8" spans="1:14">
      <c r="A8" s="49"/>
      <c r="B8" s="253"/>
      <c r="C8" s="253"/>
      <c r="D8" s="253"/>
      <c r="E8" s="253"/>
      <c r="F8" s="253"/>
      <c r="G8" s="253"/>
      <c r="H8" s="278"/>
      <c r="I8" s="278"/>
      <c r="J8" s="278"/>
      <c r="K8" s="278"/>
      <c r="L8" s="278"/>
      <c r="M8" s="278"/>
      <c r="N8" s="278"/>
    </row>
    <row r="9" spans="1:14" ht="17.25" customHeight="1"/>
    <row r="10" spans="1:14">
      <c r="A10" s="283" t="s">
        <v>160</v>
      </c>
      <c r="B10" s="283"/>
      <c r="C10" s="283"/>
      <c r="D10" s="283"/>
      <c r="E10" s="283"/>
      <c r="F10" s="283"/>
      <c r="G10" s="283"/>
      <c r="H10" s="283"/>
      <c r="I10" s="283"/>
    </row>
    <row r="11" spans="1:14" ht="39.75" customHeight="1">
      <c r="A11" s="280" t="s">
        <v>161</v>
      </c>
      <c r="B11" s="280"/>
      <c r="C11" s="260" t="s">
        <v>162</v>
      </c>
      <c r="D11" s="253"/>
      <c r="E11" s="253"/>
      <c r="F11" s="253" t="s">
        <v>163</v>
      </c>
      <c r="G11" s="253"/>
      <c r="H11" s="253"/>
      <c r="I11" s="253" t="s">
        <v>164</v>
      </c>
      <c r="J11" s="253"/>
      <c r="K11" s="253"/>
      <c r="L11" s="259" t="s">
        <v>165</v>
      </c>
      <c r="M11" s="272"/>
      <c r="N11" s="260"/>
    </row>
    <row r="12" spans="1:14" ht="163.5" customHeight="1">
      <c r="A12" s="280"/>
      <c r="B12" s="280"/>
      <c r="C12" s="49" t="s">
        <v>166</v>
      </c>
      <c r="D12" s="49" t="s">
        <v>167</v>
      </c>
      <c r="E12" s="49" t="s">
        <v>168</v>
      </c>
      <c r="F12" s="49" t="s">
        <v>166</v>
      </c>
      <c r="G12" s="49" t="s">
        <v>167</v>
      </c>
      <c r="H12" s="49" t="s">
        <v>168</v>
      </c>
      <c r="I12" s="49" t="s">
        <v>166</v>
      </c>
      <c r="J12" s="49" t="s">
        <v>167</v>
      </c>
      <c r="K12" s="49" t="s">
        <v>168</v>
      </c>
      <c r="L12" s="63" t="s">
        <v>169</v>
      </c>
      <c r="M12" s="63" t="s">
        <v>170</v>
      </c>
      <c r="N12" s="63" t="s">
        <v>171</v>
      </c>
    </row>
    <row r="13" spans="1:14">
      <c r="A13" s="280">
        <v>1</v>
      </c>
      <c r="B13" s="280"/>
      <c r="C13" s="49">
        <v>2</v>
      </c>
      <c r="D13" s="49">
        <v>3</v>
      </c>
      <c r="E13" s="49">
        <v>4</v>
      </c>
      <c r="F13" s="49">
        <v>5</v>
      </c>
      <c r="G13" s="26">
        <v>6</v>
      </c>
      <c r="H13" s="26">
        <v>7</v>
      </c>
      <c r="I13" s="26">
        <v>8</v>
      </c>
      <c r="J13" s="26">
        <v>9</v>
      </c>
      <c r="K13" s="26">
        <v>10</v>
      </c>
      <c r="L13" s="26">
        <v>11</v>
      </c>
      <c r="M13" s="26">
        <v>12</v>
      </c>
      <c r="N13" s="26">
        <v>13</v>
      </c>
    </row>
    <row r="14" spans="1:14">
      <c r="A14" s="290" t="s">
        <v>420</v>
      </c>
      <c r="B14" s="290"/>
      <c r="C14" s="30">
        <f>20490+869.6</f>
        <v>21359.599999999999</v>
      </c>
      <c r="D14" s="30" t="s">
        <v>422</v>
      </c>
      <c r="E14" s="195">
        <f>C14/990.4/3</f>
        <v>7.1888799138395258</v>
      </c>
      <c r="F14" s="30">
        <f>20496.5+872.4</f>
        <v>21368.9</v>
      </c>
      <c r="G14" s="30" t="s">
        <v>422</v>
      </c>
      <c r="H14" s="195">
        <f>F14/990.4/3</f>
        <v>7.1920099623047937</v>
      </c>
      <c r="I14" s="30">
        <f t="shared" ref="I14:K15" si="0">F14-C14</f>
        <v>9.3000000000029104</v>
      </c>
      <c r="J14" s="30"/>
      <c r="K14" s="195">
        <f t="shared" si="0"/>
        <v>3.1300484652678762E-3</v>
      </c>
      <c r="L14" s="30">
        <f t="shared" ref="L14:N15" si="1">(F14/C14)*100</f>
        <v>100.04354014120116</v>
      </c>
      <c r="M14" s="32"/>
      <c r="N14" s="138">
        <f t="shared" si="1"/>
        <v>100.04354014120116</v>
      </c>
    </row>
    <row r="15" spans="1:14">
      <c r="A15" s="290" t="s">
        <v>421</v>
      </c>
      <c r="B15" s="290"/>
      <c r="C15" s="30">
        <f>21951.6-C14</f>
        <v>592</v>
      </c>
      <c r="D15" s="30"/>
      <c r="E15" s="30"/>
      <c r="F15" s="30">
        <f>22089.9-F14</f>
        <v>721</v>
      </c>
      <c r="G15" s="30"/>
      <c r="H15" s="30"/>
      <c r="I15" s="30">
        <f t="shared" si="0"/>
        <v>129</v>
      </c>
      <c r="J15" s="30"/>
      <c r="K15" s="195"/>
      <c r="L15" s="30">
        <f t="shared" si="1"/>
        <v>121.79054054054055</v>
      </c>
      <c r="M15" s="32"/>
      <c r="N15" s="32"/>
    </row>
    <row r="16" spans="1:14" s="4" customFormat="1" ht="17.399999999999999">
      <c r="A16" s="291" t="s">
        <v>172</v>
      </c>
      <c r="B16" s="292"/>
      <c r="C16" s="47">
        <f>SUM(C14:C15)</f>
        <v>21951.599999999999</v>
      </c>
      <c r="D16" s="47"/>
      <c r="E16" s="47"/>
      <c r="F16" s="47">
        <f>SUM(F14:F15)</f>
        <v>22089.9</v>
      </c>
      <c r="G16" s="47"/>
      <c r="H16" s="47"/>
      <c r="I16" s="47">
        <f>F16-C16</f>
        <v>138.30000000000291</v>
      </c>
      <c r="J16" s="47"/>
      <c r="K16" s="47"/>
      <c r="L16" s="47">
        <f>(F16/C16)*100</f>
        <v>100.63002241294485</v>
      </c>
      <c r="M16" s="33"/>
      <c r="N16" s="202"/>
    </row>
    <row r="17" spans="1:14" ht="11.25" customHeight="1">
      <c r="A17" s="16"/>
      <c r="B17" s="16"/>
      <c r="C17" s="16"/>
      <c r="D17" s="16"/>
      <c r="E17" s="16"/>
      <c r="F17" s="16"/>
      <c r="G17" s="16"/>
      <c r="H17" s="16"/>
      <c r="I17" s="16"/>
    </row>
    <row r="18" spans="1:14" s="4" customFormat="1" ht="21" customHeight="1">
      <c r="A18" s="289" t="s">
        <v>173</v>
      </c>
      <c r="B18" s="289"/>
      <c r="C18" s="289"/>
      <c r="D18" s="289"/>
      <c r="E18" s="289"/>
      <c r="F18" s="289"/>
      <c r="G18" s="289"/>
      <c r="H18" s="289"/>
      <c r="I18" s="289"/>
    </row>
    <row r="19" spans="1:14" s="4" customFormat="1" ht="59.25" customHeight="1">
      <c r="A19" s="281" t="s">
        <v>28</v>
      </c>
      <c r="B19" s="253" t="s">
        <v>174</v>
      </c>
      <c r="C19" s="253" t="s">
        <v>175</v>
      </c>
      <c r="D19" s="253"/>
      <c r="E19" s="277" t="s">
        <v>486</v>
      </c>
      <c r="F19" s="280"/>
      <c r="G19" s="280"/>
      <c r="H19" s="280"/>
      <c r="I19" s="280"/>
      <c r="J19" s="280"/>
      <c r="K19" s="280"/>
      <c r="L19" s="280"/>
      <c r="M19" s="280"/>
      <c r="N19" s="280"/>
    </row>
    <row r="20" spans="1:14" s="4" customFormat="1" ht="39.75" customHeight="1">
      <c r="A20" s="281"/>
      <c r="B20" s="253"/>
      <c r="C20" s="49" t="s">
        <v>176</v>
      </c>
      <c r="D20" s="49" t="s">
        <v>177</v>
      </c>
      <c r="E20" s="49" t="s">
        <v>34</v>
      </c>
      <c r="F20" s="49" t="s">
        <v>35</v>
      </c>
      <c r="G20" s="49" t="s">
        <v>36</v>
      </c>
      <c r="H20" s="49" t="s">
        <v>178</v>
      </c>
      <c r="I20" s="253" t="s">
        <v>179</v>
      </c>
      <c r="J20" s="253"/>
      <c r="K20" s="253"/>
      <c r="L20" s="253"/>
      <c r="M20" s="253"/>
      <c r="N20" s="253"/>
    </row>
    <row r="21" spans="1:14" s="4" customFormat="1" ht="24.9" customHeight="1">
      <c r="A21" s="26">
        <v>1</v>
      </c>
      <c r="B21" s="49">
        <v>2</v>
      </c>
      <c r="C21" s="26">
        <v>3</v>
      </c>
      <c r="D21" s="49">
        <v>4</v>
      </c>
      <c r="E21" s="26">
        <v>5</v>
      </c>
      <c r="F21" s="49">
        <v>6</v>
      </c>
      <c r="G21" s="26">
        <v>7</v>
      </c>
      <c r="H21" s="49">
        <v>8</v>
      </c>
      <c r="I21" s="281">
        <v>9</v>
      </c>
      <c r="J21" s="281"/>
      <c r="K21" s="281"/>
      <c r="L21" s="281"/>
      <c r="M21" s="281"/>
      <c r="N21" s="281"/>
    </row>
    <row r="22" spans="1:14" s="4" customFormat="1" ht="24.9" customHeight="1">
      <c r="A22" s="284" t="s">
        <v>180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</row>
    <row r="23" spans="1:14" s="4" customFormat="1" ht="20.100000000000001" customHeight="1">
      <c r="A23" s="51" t="s">
        <v>39</v>
      </c>
      <c r="B23" s="6">
        <v>1000</v>
      </c>
      <c r="C23" s="47">
        <v>22529</v>
      </c>
      <c r="D23" s="47">
        <f>F23</f>
        <v>22089.9</v>
      </c>
      <c r="E23" s="47">
        <f>C16</f>
        <v>21951.599999999999</v>
      </c>
      <c r="F23" s="47">
        <f>F16</f>
        <v>22089.9</v>
      </c>
      <c r="G23" s="107">
        <f>F23-E23</f>
        <v>138.30000000000291</v>
      </c>
      <c r="H23" s="35">
        <f>(F23/E23)*100</f>
        <v>100.63002241294485</v>
      </c>
      <c r="I23" s="279" t="s">
        <v>547</v>
      </c>
      <c r="J23" s="279"/>
      <c r="K23" s="279"/>
      <c r="L23" s="279"/>
      <c r="M23" s="279"/>
      <c r="N23" s="279"/>
    </row>
    <row r="24" spans="1:14" s="4" customFormat="1" ht="20.100000000000001" customHeight="1">
      <c r="A24" s="51" t="s">
        <v>40</v>
      </c>
      <c r="B24" s="6">
        <v>1010</v>
      </c>
      <c r="C24" s="47">
        <f>SUM(C25:C33)</f>
        <v>16691</v>
      </c>
      <c r="D24" s="47">
        <f>SUM(D25:D33)</f>
        <v>19109.100000000002</v>
      </c>
      <c r="E24" s="47">
        <f>SUM(E25:E33)</f>
        <v>19415.7</v>
      </c>
      <c r="F24" s="47">
        <f>SUM(F25:F33)</f>
        <v>19109.100000000002</v>
      </c>
      <c r="G24" s="107">
        <f t="shared" ref="G24:G123" si="2">F24-E24</f>
        <v>-306.59999999999854</v>
      </c>
      <c r="H24" s="35">
        <f t="shared" ref="H24:H123" si="3">(F24/E24)*100</f>
        <v>98.420865588158051</v>
      </c>
      <c r="I24" s="276"/>
      <c r="J24" s="276"/>
      <c r="K24" s="276"/>
      <c r="L24" s="276"/>
      <c r="M24" s="276"/>
      <c r="N24" s="276"/>
    </row>
    <row r="25" spans="1:14" ht="20.100000000000001" customHeight="1">
      <c r="A25" s="57" t="s">
        <v>181</v>
      </c>
      <c r="B25" s="49">
        <v>1011</v>
      </c>
      <c r="C25" s="30">
        <v>5234.3999999999996</v>
      </c>
      <c r="D25" s="30">
        <f>F25</f>
        <v>7097.3</v>
      </c>
      <c r="E25" s="30">
        <v>6197.1</v>
      </c>
      <c r="F25" s="30">
        <v>7097.3</v>
      </c>
      <c r="G25" s="119">
        <f t="shared" si="2"/>
        <v>900.19999999999982</v>
      </c>
      <c r="H25" s="34">
        <f t="shared" si="3"/>
        <v>114.52614932791143</v>
      </c>
      <c r="I25" s="282" t="s">
        <v>534</v>
      </c>
      <c r="J25" s="282"/>
      <c r="K25" s="282"/>
      <c r="L25" s="282"/>
      <c r="M25" s="282"/>
      <c r="N25" s="282"/>
    </row>
    <row r="26" spans="1:14" ht="20.100000000000001" customHeight="1">
      <c r="A26" s="57" t="s">
        <v>182</v>
      </c>
      <c r="B26" s="49">
        <v>1012</v>
      </c>
      <c r="C26" s="30">
        <v>732.2</v>
      </c>
      <c r="D26" s="30">
        <f t="shared" ref="D26:D32" si="4">F26</f>
        <v>696.2</v>
      </c>
      <c r="E26" s="30">
        <v>854.2</v>
      </c>
      <c r="F26" s="30">
        <v>696.2</v>
      </c>
      <c r="G26" s="119">
        <f t="shared" si="2"/>
        <v>-158</v>
      </c>
      <c r="H26" s="34">
        <f t="shared" si="3"/>
        <v>81.503160852259427</v>
      </c>
      <c r="I26" s="278"/>
      <c r="J26" s="278"/>
      <c r="K26" s="278"/>
      <c r="L26" s="278"/>
      <c r="M26" s="278"/>
      <c r="N26" s="278"/>
    </row>
    <row r="27" spans="1:14" ht="20.100000000000001" customHeight="1">
      <c r="A27" s="57" t="s">
        <v>183</v>
      </c>
      <c r="B27" s="49">
        <v>1013</v>
      </c>
      <c r="C27" s="30">
        <v>1103.7</v>
      </c>
      <c r="D27" s="30">
        <f t="shared" si="4"/>
        <v>844.9</v>
      </c>
      <c r="E27" s="30">
        <v>1088.5999999999999</v>
      </c>
      <c r="F27" s="30">
        <v>844.9</v>
      </c>
      <c r="G27" s="119">
        <f t="shared" si="2"/>
        <v>-243.69999999999993</v>
      </c>
      <c r="H27" s="34">
        <f t="shared" si="3"/>
        <v>77.613448465919532</v>
      </c>
      <c r="I27" s="282" t="s">
        <v>535</v>
      </c>
      <c r="J27" s="282"/>
      <c r="K27" s="282"/>
      <c r="L27" s="282"/>
      <c r="M27" s="282"/>
      <c r="N27" s="282"/>
    </row>
    <row r="28" spans="1:14" ht="20.100000000000001" customHeight="1">
      <c r="A28" s="57" t="s">
        <v>127</v>
      </c>
      <c r="B28" s="49">
        <v>1014</v>
      </c>
      <c r="C28" s="30">
        <v>7054.1</v>
      </c>
      <c r="D28" s="30">
        <f t="shared" si="4"/>
        <v>7772.9</v>
      </c>
      <c r="E28" s="30">
        <v>8401</v>
      </c>
      <c r="F28" s="30">
        <v>7772.9</v>
      </c>
      <c r="G28" s="119">
        <f t="shared" si="2"/>
        <v>-628.10000000000036</v>
      </c>
      <c r="H28" s="34">
        <f t="shared" si="3"/>
        <v>92.523509106058796</v>
      </c>
      <c r="I28" s="282" t="s">
        <v>536</v>
      </c>
      <c r="J28" s="282"/>
      <c r="K28" s="282"/>
      <c r="L28" s="282"/>
      <c r="M28" s="282"/>
      <c r="N28" s="282"/>
    </row>
    <row r="29" spans="1:14" ht="20.100000000000001" customHeight="1">
      <c r="A29" s="57" t="s">
        <v>184</v>
      </c>
      <c r="B29" s="49">
        <v>1015</v>
      </c>
      <c r="C29" s="30">
        <v>1521.4</v>
      </c>
      <c r="D29" s="30">
        <f t="shared" si="4"/>
        <v>1659.7</v>
      </c>
      <c r="E29" s="30">
        <v>1805.5</v>
      </c>
      <c r="F29" s="30">
        <v>1659.7</v>
      </c>
      <c r="G29" s="119">
        <f t="shared" si="2"/>
        <v>-145.79999999999995</v>
      </c>
      <c r="H29" s="34">
        <f t="shared" si="3"/>
        <v>91.924674605372473</v>
      </c>
      <c r="I29" s="278"/>
      <c r="J29" s="278"/>
      <c r="K29" s="278"/>
      <c r="L29" s="278"/>
      <c r="M29" s="278"/>
      <c r="N29" s="278"/>
    </row>
    <row r="30" spans="1:14" ht="36">
      <c r="A30" s="57" t="s">
        <v>185</v>
      </c>
      <c r="B30" s="49">
        <v>1016</v>
      </c>
      <c r="C30" s="30">
        <v>110.6</v>
      </c>
      <c r="D30" s="30">
        <f t="shared" si="4"/>
        <v>206.4</v>
      </c>
      <c r="E30" s="30">
        <v>120</v>
      </c>
      <c r="F30" s="30">
        <v>206.4</v>
      </c>
      <c r="G30" s="119">
        <f t="shared" si="2"/>
        <v>86.4</v>
      </c>
      <c r="H30" s="34">
        <f t="shared" si="3"/>
        <v>172</v>
      </c>
      <c r="I30" s="282" t="s">
        <v>537</v>
      </c>
      <c r="J30" s="282"/>
      <c r="K30" s="282"/>
      <c r="L30" s="282"/>
      <c r="M30" s="282"/>
      <c r="N30" s="282"/>
    </row>
    <row r="31" spans="1:14">
      <c r="A31" s="57" t="s">
        <v>186</v>
      </c>
      <c r="B31" s="49">
        <v>1017</v>
      </c>
      <c r="C31" s="30">
        <v>286.2</v>
      </c>
      <c r="D31" s="30">
        <f t="shared" si="4"/>
        <v>189.8</v>
      </c>
      <c r="E31" s="30">
        <v>233.7</v>
      </c>
      <c r="F31" s="30">
        <v>189.8</v>
      </c>
      <c r="G31" s="119">
        <f>F31-E31</f>
        <v>-43.899999999999977</v>
      </c>
      <c r="H31" s="34">
        <f>(F31/E31)*100</f>
        <v>81.215233204963639</v>
      </c>
      <c r="I31" s="293"/>
      <c r="J31" s="294"/>
      <c r="K31" s="294"/>
      <c r="L31" s="294"/>
      <c r="M31" s="294"/>
      <c r="N31" s="295"/>
    </row>
    <row r="32" spans="1:14" ht="20.100000000000001" customHeight="1">
      <c r="A32" s="57" t="s">
        <v>187</v>
      </c>
      <c r="B32" s="49">
        <v>1018</v>
      </c>
      <c r="C32" s="30">
        <v>0</v>
      </c>
      <c r="D32" s="30">
        <f t="shared" si="4"/>
        <v>0</v>
      </c>
      <c r="E32" s="30">
        <v>0</v>
      </c>
      <c r="F32" s="30">
        <v>0</v>
      </c>
      <c r="G32" s="119">
        <f t="shared" si="2"/>
        <v>0</v>
      </c>
      <c r="H32" s="34"/>
      <c r="I32" s="278"/>
      <c r="J32" s="278"/>
      <c r="K32" s="278"/>
      <c r="L32" s="278"/>
      <c r="M32" s="278"/>
      <c r="N32" s="278"/>
    </row>
    <row r="33" spans="1:14" ht="20.100000000000001" customHeight="1">
      <c r="A33" s="57" t="s">
        <v>188</v>
      </c>
      <c r="B33" s="49">
        <v>1019</v>
      </c>
      <c r="C33" s="30">
        <f t="shared" ref="C33:D33" si="5">SUM(C34:C41)</f>
        <v>648.40000000000009</v>
      </c>
      <c r="D33" s="30">
        <f t="shared" si="5"/>
        <v>641.9</v>
      </c>
      <c r="E33" s="30">
        <f>SUM(E34:E41)</f>
        <v>715.6</v>
      </c>
      <c r="F33" s="30">
        <f>SUM(F34:F41)</f>
        <v>641.9</v>
      </c>
      <c r="G33" s="119">
        <f t="shared" si="2"/>
        <v>-73.700000000000045</v>
      </c>
      <c r="H33" s="34">
        <f t="shared" si="3"/>
        <v>89.700950251537165</v>
      </c>
      <c r="I33" s="278"/>
      <c r="J33" s="278"/>
      <c r="K33" s="278"/>
      <c r="L33" s="278"/>
      <c r="M33" s="278"/>
      <c r="N33" s="278"/>
    </row>
    <row r="34" spans="1:14" ht="20.100000000000001" customHeight="1">
      <c r="A34" s="196" t="s">
        <v>431</v>
      </c>
      <c r="B34" s="49" t="s">
        <v>423</v>
      </c>
      <c r="C34" s="30">
        <v>62.8</v>
      </c>
      <c r="D34" s="30">
        <f>F34</f>
        <v>67.8</v>
      </c>
      <c r="E34" s="30">
        <v>70.400000000000006</v>
      </c>
      <c r="F34" s="30">
        <v>67.8</v>
      </c>
      <c r="G34" s="119">
        <f t="shared" ref="G34:G41" si="6">F34-E34</f>
        <v>-2.6000000000000085</v>
      </c>
      <c r="H34" s="34">
        <f t="shared" ref="H34:H41" si="7">(F34/E34)*100</f>
        <v>96.306818181818159</v>
      </c>
      <c r="I34" s="278"/>
      <c r="J34" s="278"/>
      <c r="K34" s="278"/>
      <c r="L34" s="278"/>
      <c r="M34" s="278"/>
      <c r="N34" s="278"/>
    </row>
    <row r="35" spans="1:14" ht="20.100000000000001" customHeight="1">
      <c r="A35" s="196" t="s">
        <v>432</v>
      </c>
      <c r="B35" s="49" t="s">
        <v>424</v>
      </c>
      <c r="C35" s="30">
        <v>44.3</v>
      </c>
      <c r="D35" s="30">
        <f t="shared" ref="D35:D41" si="8">F35</f>
        <v>53.6</v>
      </c>
      <c r="E35" s="30">
        <v>48.5</v>
      </c>
      <c r="F35" s="30">
        <v>53.6</v>
      </c>
      <c r="G35" s="119">
        <f t="shared" si="6"/>
        <v>5.1000000000000014</v>
      </c>
      <c r="H35" s="34">
        <f t="shared" si="7"/>
        <v>110.51546391752578</v>
      </c>
      <c r="I35" s="282" t="s">
        <v>538</v>
      </c>
      <c r="J35" s="282"/>
      <c r="K35" s="282"/>
      <c r="L35" s="282"/>
      <c r="M35" s="282"/>
      <c r="N35" s="282"/>
    </row>
    <row r="36" spans="1:14" ht="20.100000000000001" customHeight="1">
      <c r="A36" s="196" t="s">
        <v>433</v>
      </c>
      <c r="B36" s="49" t="s">
        <v>425</v>
      </c>
      <c r="C36" s="30">
        <v>4.8</v>
      </c>
      <c r="D36" s="30">
        <f t="shared" si="8"/>
        <v>9.1999999999999993</v>
      </c>
      <c r="E36" s="30">
        <v>10</v>
      </c>
      <c r="F36" s="30">
        <v>9.1999999999999993</v>
      </c>
      <c r="G36" s="119">
        <f t="shared" si="6"/>
        <v>-0.80000000000000071</v>
      </c>
      <c r="H36" s="34">
        <f t="shared" si="7"/>
        <v>92</v>
      </c>
      <c r="I36" s="278"/>
      <c r="J36" s="278"/>
      <c r="K36" s="278"/>
      <c r="L36" s="278"/>
      <c r="M36" s="278"/>
      <c r="N36" s="278"/>
    </row>
    <row r="37" spans="1:14" ht="20.100000000000001" customHeight="1">
      <c r="A37" s="196" t="s">
        <v>434</v>
      </c>
      <c r="B37" s="49" t="s">
        <v>426</v>
      </c>
      <c r="C37" s="30">
        <v>10.1</v>
      </c>
      <c r="D37" s="30">
        <f t="shared" si="8"/>
        <v>6.1</v>
      </c>
      <c r="E37" s="30">
        <v>6.4</v>
      </c>
      <c r="F37" s="30">
        <v>6.1</v>
      </c>
      <c r="G37" s="119">
        <f t="shared" si="6"/>
        <v>-0.30000000000000071</v>
      </c>
      <c r="H37" s="34">
        <f t="shared" si="7"/>
        <v>95.312499999999986</v>
      </c>
      <c r="I37" s="278"/>
      <c r="J37" s="278"/>
      <c r="K37" s="278"/>
      <c r="L37" s="278"/>
      <c r="M37" s="278"/>
      <c r="N37" s="278"/>
    </row>
    <row r="38" spans="1:14" ht="20.100000000000001" customHeight="1">
      <c r="A38" s="196" t="s">
        <v>435</v>
      </c>
      <c r="B38" s="49" t="s">
        <v>427</v>
      </c>
      <c r="C38" s="30">
        <v>215.2</v>
      </c>
      <c r="D38" s="30">
        <f t="shared" si="8"/>
        <v>213.9</v>
      </c>
      <c r="E38" s="30">
        <v>228.2</v>
      </c>
      <c r="F38" s="30">
        <v>213.9</v>
      </c>
      <c r="G38" s="119">
        <f t="shared" si="6"/>
        <v>-14.299999999999983</v>
      </c>
      <c r="H38" s="34">
        <f t="shared" si="7"/>
        <v>93.733567046450489</v>
      </c>
      <c r="I38" s="278"/>
      <c r="J38" s="278"/>
      <c r="K38" s="278"/>
      <c r="L38" s="278"/>
      <c r="M38" s="278"/>
      <c r="N38" s="278"/>
    </row>
    <row r="39" spans="1:14" ht="20.100000000000001" customHeight="1">
      <c r="A39" s="196" t="s">
        <v>436</v>
      </c>
      <c r="B39" s="49" t="s">
        <v>428</v>
      </c>
      <c r="C39" s="30">
        <v>7.5</v>
      </c>
      <c r="D39" s="30">
        <f t="shared" si="8"/>
        <v>7.5</v>
      </c>
      <c r="E39" s="30">
        <v>9</v>
      </c>
      <c r="F39" s="30">
        <v>7.5</v>
      </c>
      <c r="G39" s="119">
        <f t="shared" si="6"/>
        <v>-1.5</v>
      </c>
      <c r="H39" s="34">
        <f t="shared" si="7"/>
        <v>83.333333333333343</v>
      </c>
      <c r="I39" s="278"/>
      <c r="J39" s="278"/>
      <c r="K39" s="278"/>
      <c r="L39" s="278"/>
      <c r="M39" s="278"/>
      <c r="N39" s="278"/>
    </row>
    <row r="40" spans="1:14" ht="20.100000000000001" customHeight="1">
      <c r="A40" s="196" t="s">
        <v>437</v>
      </c>
      <c r="B40" s="49" t="s">
        <v>429</v>
      </c>
      <c r="C40" s="30">
        <v>293</v>
      </c>
      <c r="D40" s="30">
        <f t="shared" si="8"/>
        <v>244.7</v>
      </c>
      <c r="E40" s="30">
        <v>291.89999999999998</v>
      </c>
      <c r="F40" s="30">
        <v>244.7</v>
      </c>
      <c r="G40" s="119">
        <f t="shared" si="6"/>
        <v>-47.199999999999989</v>
      </c>
      <c r="H40" s="34">
        <f t="shared" si="7"/>
        <v>83.830078794107578</v>
      </c>
      <c r="I40" s="282" t="s">
        <v>539</v>
      </c>
      <c r="J40" s="282"/>
      <c r="K40" s="282"/>
      <c r="L40" s="282"/>
      <c r="M40" s="282"/>
      <c r="N40" s="282"/>
    </row>
    <row r="41" spans="1:14" ht="20.100000000000001" customHeight="1">
      <c r="A41" s="196" t="s">
        <v>438</v>
      </c>
      <c r="B41" s="49" t="s">
        <v>430</v>
      </c>
      <c r="C41" s="30">
        <v>10.7</v>
      </c>
      <c r="D41" s="30">
        <f t="shared" si="8"/>
        <v>39.1</v>
      </c>
      <c r="E41" s="30">
        <v>51.2</v>
      </c>
      <c r="F41" s="30">
        <f>5.3+6.5+27.3</f>
        <v>39.1</v>
      </c>
      <c r="G41" s="119">
        <f t="shared" si="6"/>
        <v>-12.100000000000001</v>
      </c>
      <c r="H41" s="34">
        <f t="shared" si="7"/>
        <v>76.3671875</v>
      </c>
      <c r="I41" s="282" t="s">
        <v>540</v>
      </c>
      <c r="J41" s="282"/>
      <c r="K41" s="282"/>
      <c r="L41" s="282"/>
      <c r="M41" s="282"/>
      <c r="N41" s="282"/>
    </row>
    <row r="42" spans="1:14" s="4" customFormat="1" ht="20.100000000000001" customHeight="1">
      <c r="A42" s="51" t="s">
        <v>189</v>
      </c>
      <c r="B42" s="6">
        <v>1020</v>
      </c>
      <c r="C42" s="47">
        <f t="shared" ref="C42:D42" si="9">C23-C24</f>
        <v>5838</v>
      </c>
      <c r="D42" s="47">
        <f t="shared" si="9"/>
        <v>2980.7999999999993</v>
      </c>
      <c r="E42" s="47">
        <f>E23-E24</f>
        <v>2535.8999999999978</v>
      </c>
      <c r="F42" s="47">
        <f>F23-F24</f>
        <v>2980.7999999999993</v>
      </c>
      <c r="G42" s="107">
        <f t="shared" si="2"/>
        <v>444.90000000000146</v>
      </c>
      <c r="H42" s="35">
        <f t="shared" si="3"/>
        <v>117.54406719507875</v>
      </c>
      <c r="I42" s="276"/>
      <c r="J42" s="276"/>
      <c r="K42" s="276"/>
      <c r="L42" s="276"/>
      <c r="M42" s="276"/>
      <c r="N42" s="276"/>
    </row>
    <row r="43" spans="1:14" s="4" customFormat="1" ht="20.100000000000001" customHeight="1">
      <c r="A43" s="51" t="s">
        <v>190</v>
      </c>
      <c r="B43" s="6">
        <v>1030</v>
      </c>
      <c r="C43" s="47">
        <f>SUM(C44:C63,C65)</f>
        <v>1680.1</v>
      </c>
      <c r="D43" s="47">
        <f>SUM(D44:D63,D65)</f>
        <v>2135.3000000000002</v>
      </c>
      <c r="E43" s="47">
        <f>SUM(E44:E63,E65)</f>
        <v>2286.6</v>
      </c>
      <c r="F43" s="47">
        <f>SUM(F44:F63,F65)</f>
        <v>2135.3000000000002</v>
      </c>
      <c r="G43" s="107">
        <f t="shared" si="2"/>
        <v>-151.29999999999973</v>
      </c>
      <c r="H43" s="35">
        <f t="shared" si="3"/>
        <v>93.383189014256985</v>
      </c>
      <c r="I43" s="276"/>
      <c r="J43" s="276"/>
      <c r="K43" s="276"/>
      <c r="L43" s="276"/>
      <c r="M43" s="276"/>
      <c r="N43" s="276"/>
    </row>
    <row r="44" spans="1:14" ht="20.100000000000001" customHeight="1">
      <c r="A44" s="57" t="s">
        <v>191</v>
      </c>
      <c r="B44" s="5">
        <v>1031</v>
      </c>
      <c r="C44" s="30">
        <v>46.8</v>
      </c>
      <c r="D44" s="30">
        <f>F44</f>
        <v>40.299999999999997</v>
      </c>
      <c r="E44" s="30">
        <v>66.8</v>
      </c>
      <c r="F44" s="30">
        <v>40.299999999999997</v>
      </c>
      <c r="G44" s="119">
        <f t="shared" si="2"/>
        <v>-26.5</v>
      </c>
      <c r="H44" s="34">
        <f t="shared" si="3"/>
        <v>60.32934131736527</v>
      </c>
      <c r="I44" s="275"/>
      <c r="J44" s="275"/>
      <c r="K44" s="275"/>
      <c r="L44" s="275"/>
      <c r="M44" s="275"/>
      <c r="N44" s="275"/>
    </row>
    <row r="45" spans="1:14" ht="20.100000000000001" customHeight="1">
      <c r="A45" s="57" t="s">
        <v>192</v>
      </c>
      <c r="B45" s="5">
        <v>1032</v>
      </c>
      <c r="C45" s="30">
        <v>0</v>
      </c>
      <c r="D45" s="30">
        <f t="shared" ref="D45:D64" si="10">F45</f>
        <v>0</v>
      </c>
      <c r="E45" s="30">
        <v>0</v>
      </c>
      <c r="F45" s="30">
        <v>0</v>
      </c>
      <c r="G45" s="119">
        <f t="shared" si="2"/>
        <v>0</v>
      </c>
      <c r="H45" s="34"/>
      <c r="I45" s="275"/>
      <c r="J45" s="275"/>
      <c r="K45" s="275"/>
      <c r="L45" s="275"/>
      <c r="M45" s="275"/>
      <c r="N45" s="275"/>
    </row>
    <row r="46" spans="1:14" ht="20.100000000000001" customHeight="1">
      <c r="A46" s="57" t="s">
        <v>193</v>
      </c>
      <c r="B46" s="5">
        <v>1033</v>
      </c>
      <c r="C46" s="30">
        <v>0</v>
      </c>
      <c r="D46" s="30">
        <f t="shared" si="10"/>
        <v>0</v>
      </c>
      <c r="E46" s="30">
        <v>0</v>
      </c>
      <c r="F46" s="30">
        <v>0</v>
      </c>
      <c r="G46" s="119">
        <f t="shared" si="2"/>
        <v>0</v>
      </c>
      <c r="H46" s="34"/>
      <c r="I46" s="275"/>
      <c r="J46" s="275"/>
      <c r="K46" s="275"/>
      <c r="L46" s="275"/>
      <c r="M46" s="275"/>
      <c r="N46" s="275"/>
    </row>
    <row r="47" spans="1:14" ht="20.100000000000001" customHeight="1">
      <c r="A47" s="57" t="s">
        <v>194</v>
      </c>
      <c r="B47" s="5">
        <v>1034</v>
      </c>
      <c r="C47" s="30">
        <v>0</v>
      </c>
      <c r="D47" s="30">
        <f t="shared" si="10"/>
        <v>0</v>
      </c>
      <c r="E47" s="30">
        <v>0</v>
      </c>
      <c r="F47" s="30">
        <v>0</v>
      </c>
      <c r="G47" s="119">
        <f t="shared" si="2"/>
        <v>0</v>
      </c>
      <c r="H47" s="34"/>
      <c r="I47" s="275"/>
      <c r="J47" s="275"/>
      <c r="K47" s="275"/>
      <c r="L47" s="275"/>
      <c r="M47" s="275"/>
      <c r="N47" s="275"/>
    </row>
    <row r="48" spans="1:14" ht="20.100000000000001" customHeight="1">
      <c r="A48" s="57" t="s">
        <v>195</v>
      </c>
      <c r="B48" s="5">
        <v>1035</v>
      </c>
      <c r="C48" s="30">
        <v>0</v>
      </c>
      <c r="D48" s="30">
        <f t="shared" si="10"/>
        <v>0</v>
      </c>
      <c r="E48" s="30">
        <v>0</v>
      </c>
      <c r="F48" s="30">
        <v>0</v>
      </c>
      <c r="G48" s="119">
        <f t="shared" si="2"/>
        <v>0</v>
      </c>
      <c r="H48" s="34"/>
      <c r="I48" s="275"/>
      <c r="J48" s="275"/>
      <c r="K48" s="275"/>
      <c r="L48" s="275"/>
      <c r="M48" s="275"/>
      <c r="N48" s="275"/>
    </row>
    <row r="49" spans="1:14" ht="20.100000000000001" customHeight="1">
      <c r="A49" s="57" t="s">
        <v>196</v>
      </c>
      <c r="B49" s="5">
        <v>1036</v>
      </c>
      <c r="C49" s="30">
        <v>0</v>
      </c>
      <c r="D49" s="30">
        <f t="shared" si="10"/>
        <v>0</v>
      </c>
      <c r="E49" s="30">
        <v>0</v>
      </c>
      <c r="F49" s="30">
        <v>0</v>
      </c>
      <c r="G49" s="119">
        <f t="shared" si="2"/>
        <v>0</v>
      </c>
      <c r="H49" s="34"/>
      <c r="I49" s="275"/>
      <c r="J49" s="275"/>
      <c r="K49" s="275"/>
      <c r="L49" s="275"/>
      <c r="M49" s="275"/>
      <c r="N49" s="275"/>
    </row>
    <row r="50" spans="1:14" ht="20.100000000000001" customHeight="1">
      <c r="A50" s="57" t="s">
        <v>197</v>
      </c>
      <c r="B50" s="5">
        <v>1037</v>
      </c>
      <c r="C50" s="30">
        <v>15.1</v>
      </c>
      <c r="D50" s="30">
        <f t="shared" si="10"/>
        <v>8.3000000000000007</v>
      </c>
      <c r="E50" s="30">
        <v>11</v>
      </c>
      <c r="F50" s="30">
        <v>8.3000000000000007</v>
      </c>
      <c r="G50" s="119">
        <f t="shared" si="2"/>
        <v>-2.6999999999999993</v>
      </c>
      <c r="H50" s="34">
        <f t="shared" si="3"/>
        <v>75.454545454545467</v>
      </c>
      <c r="I50" s="275"/>
      <c r="J50" s="275"/>
      <c r="K50" s="275"/>
      <c r="L50" s="275"/>
      <c r="M50" s="275"/>
      <c r="N50" s="275"/>
    </row>
    <row r="51" spans="1:14" ht="20.100000000000001" customHeight="1">
      <c r="A51" s="57" t="s">
        <v>198</v>
      </c>
      <c r="B51" s="5">
        <v>1038</v>
      </c>
      <c r="C51" s="30">
        <v>1058</v>
      </c>
      <c r="D51" s="30">
        <f t="shared" si="10"/>
        <v>1460</v>
      </c>
      <c r="E51" s="30">
        <v>1547.5</v>
      </c>
      <c r="F51" s="30">
        <v>1460</v>
      </c>
      <c r="G51" s="119">
        <f t="shared" si="2"/>
        <v>-87.5</v>
      </c>
      <c r="H51" s="34">
        <f t="shared" si="3"/>
        <v>94.345718901453949</v>
      </c>
      <c r="I51" s="275"/>
      <c r="J51" s="275"/>
      <c r="K51" s="275"/>
      <c r="L51" s="275"/>
      <c r="M51" s="275"/>
      <c r="N51" s="275"/>
    </row>
    <row r="52" spans="1:14" ht="20.100000000000001" customHeight="1">
      <c r="A52" s="57" t="s">
        <v>199</v>
      </c>
      <c r="B52" s="5">
        <v>1039</v>
      </c>
      <c r="C52" s="30">
        <v>205.6</v>
      </c>
      <c r="D52" s="30">
        <f t="shared" si="10"/>
        <v>264.7</v>
      </c>
      <c r="E52" s="30">
        <v>309.5</v>
      </c>
      <c r="F52" s="30">
        <v>264.7</v>
      </c>
      <c r="G52" s="119">
        <f t="shared" si="2"/>
        <v>-44.800000000000011</v>
      </c>
      <c r="H52" s="34">
        <f t="shared" si="3"/>
        <v>85.525040387722129</v>
      </c>
      <c r="I52" s="275"/>
      <c r="J52" s="275"/>
      <c r="K52" s="275"/>
      <c r="L52" s="275"/>
      <c r="M52" s="275"/>
      <c r="N52" s="275"/>
    </row>
    <row r="53" spans="1:14" ht="42.75" customHeight="1">
      <c r="A53" s="57" t="s">
        <v>200</v>
      </c>
      <c r="B53" s="5">
        <v>1040</v>
      </c>
      <c r="C53" s="30">
        <v>92.6</v>
      </c>
      <c r="D53" s="30">
        <f t="shared" si="10"/>
        <v>42</v>
      </c>
      <c r="E53" s="30">
        <v>51</v>
      </c>
      <c r="F53" s="30">
        <v>42</v>
      </c>
      <c r="G53" s="119">
        <f t="shared" si="2"/>
        <v>-9</v>
      </c>
      <c r="H53" s="34">
        <f t="shared" si="3"/>
        <v>82.35294117647058</v>
      </c>
      <c r="I53" s="275"/>
      <c r="J53" s="275"/>
      <c r="K53" s="275"/>
      <c r="L53" s="275"/>
      <c r="M53" s="275"/>
      <c r="N53" s="275"/>
    </row>
    <row r="54" spans="1:14" ht="42.75" customHeight="1">
      <c r="A54" s="57" t="s">
        <v>201</v>
      </c>
      <c r="B54" s="5">
        <v>1041</v>
      </c>
      <c r="C54" s="30">
        <v>0</v>
      </c>
      <c r="D54" s="30">
        <f t="shared" si="10"/>
        <v>0</v>
      </c>
      <c r="E54" s="30">
        <v>0</v>
      </c>
      <c r="F54" s="30">
        <v>0</v>
      </c>
      <c r="G54" s="119">
        <f t="shared" si="2"/>
        <v>0</v>
      </c>
      <c r="H54" s="34"/>
      <c r="I54" s="275"/>
      <c r="J54" s="275"/>
      <c r="K54" s="275"/>
      <c r="L54" s="275"/>
      <c r="M54" s="275"/>
      <c r="N54" s="275"/>
    </row>
    <row r="55" spans="1:14" ht="20.100000000000001" customHeight="1">
      <c r="A55" s="57" t="s">
        <v>202</v>
      </c>
      <c r="B55" s="5">
        <v>1042</v>
      </c>
      <c r="C55" s="30">
        <v>0</v>
      </c>
      <c r="D55" s="30">
        <f t="shared" si="10"/>
        <v>0</v>
      </c>
      <c r="E55" s="30">
        <v>0</v>
      </c>
      <c r="F55" s="30">
        <v>0</v>
      </c>
      <c r="G55" s="119">
        <f t="shared" si="2"/>
        <v>0</v>
      </c>
      <c r="H55" s="34"/>
      <c r="I55" s="275"/>
      <c r="J55" s="275"/>
      <c r="K55" s="275"/>
      <c r="L55" s="275"/>
      <c r="M55" s="275"/>
      <c r="N55" s="275"/>
    </row>
    <row r="56" spans="1:14" ht="20.100000000000001" customHeight="1">
      <c r="A56" s="57" t="s">
        <v>203</v>
      </c>
      <c r="B56" s="5">
        <v>1043</v>
      </c>
      <c r="C56" s="30">
        <v>0</v>
      </c>
      <c r="D56" s="30">
        <f t="shared" si="10"/>
        <v>0</v>
      </c>
      <c r="E56" s="30">
        <v>0</v>
      </c>
      <c r="F56" s="30">
        <v>0</v>
      </c>
      <c r="G56" s="119">
        <f t="shared" si="2"/>
        <v>0</v>
      </c>
      <c r="H56" s="34"/>
      <c r="I56" s="275"/>
      <c r="J56" s="275"/>
      <c r="K56" s="275"/>
      <c r="L56" s="275"/>
      <c r="M56" s="275"/>
      <c r="N56" s="275"/>
    </row>
    <row r="57" spans="1:14" ht="20.100000000000001" customHeight="1">
      <c r="A57" s="57" t="s">
        <v>204</v>
      </c>
      <c r="B57" s="5">
        <v>1044</v>
      </c>
      <c r="C57" s="30">
        <v>18.600000000000001</v>
      </c>
      <c r="D57" s="30">
        <f t="shared" si="10"/>
        <v>8.1999999999999993</v>
      </c>
      <c r="E57" s="30">
        <v>10</v>
      </c>
      <c r="F57" s="30">
        <v>8.1999999999999993</v>
      </c>
      <c r="G57" s="119">
        <f t="shared" si="2"/>
        <v>-1.8000000000000007</v>
      </c>
      <c r="H57" s="34">
        <f t="shared" si="3"/>
        <v>82</v>
      </c>
      <c r="I57" s="275"/>
      <c r="J57" s="275"/>
      <c r="K57" s="275"/>
      <c r="L57" s="275"/>
      <c r="M57" s="275"/>
      <c r="N57" s="275"/>
    </row>
    <row r="58" spans="1:14" ht="20.100000000000001" customHeight="1">
      <c r="A58" s="57" t="s">
        <v>205</v>
      </c>
      <c r="B58" s="5">
        <v>1045</v>
      </c>
      <c r="C58" s="30">
        <v>0</v>
      </c>
      <c r="D58" s="30">
        <f t="shared" si="10"/>
        <v>0</v>
      </c>
      <c r="E58" s="30">
        <v>0</v>
      </c>
      <c r="F58" s="30">
        <v>0</v>
      </c>
      <c r="G58" s="119">
        <f t="shared" si="2"/>
        <v>0</v>
      </c>
      <c r="H58" s="34"/>
      <c r="I58" s="275"/>
      <c r="J58" s="275"/>
      <c r="K58" s="275"/>
      <c r="L58" s="275"/>
      <c r="M58" s="275"/>
      <c r="N58" s="275"/>
    </row>
    <row r="59" spans="1:14" ht="20.100000000000001" customHeight="1">
      <c r="A59" s="57" t="s">
        <v>206</v>
      </c>
      <c r="B59" s="5">
        <v>1046</v>
      </c>
      <c r="C59" s="30">
        <v>0</v>
      </c>
      <c r="D59" s="30">
        <f t="shared" si="10"/>
        <v>0</v>
      </c>
      <c r="E59" s="30">
        <v>0</v>
      </c>
      <c r="F59" s="30">
        <v>0</v>
      </c>
      <c r="G59" s="119">
        <f t="shared" si="2"/>
        <v>0</v>
      </c>
      <c r="H59" s="34"/>
      <c r="I59" s="275"/>
      <c r="J59" s="275"/>
      <c r="K59" s="275"/>
      <c r="L59" s="275"/>
      <c r="M59" s="275"/>
      <c r="N59" s="275"/>
    </row>
    <row r="60" spans="1:14" ht="20.100000000000001" customHeight="1">
      <c r="A60" s="57" t="s">
        <v>207</v>
      </c>
      <c r="B60" s="5">
        <v>1047</v>
      </c>
      <c r="C60" s="30">
        <v>0</v>
      </c>
      <c r="D60" s="30">
        <f t="shared" si="10"/>
        <v>0</v>
      </c>
      <c r="E60" s="30">
        <v>0</v>
      </c>
      <c r="F60" s="30">
        <v>0</v>
      </c>
      <c r="G60" s="119">
        <f t="shared" si="2"/>
        <v>0</v>
      </c>
      <c r="H60" s="34"/>
      <c r="I60" s="275"/>
      <c r="J60" s="275"/>
      <c r="K60" s="275"/>
      <c r="L60" s="275"/>
      <c r="M60" s="275"/>
      <c r="N60" s="275"/>
    </row>
    <row r="61" spans="1:14" ht="20.100000000000001" customHeight="1">
      <c r="A61" s="57" t="s">
        <v>208</v>
      </c>
      <c r="B61" s="5">
        <v>1048</v>
      </c>
      <c r="C61" s="30">
        <v>0.8</v>
      </c>
      <c r="D61" s="30">
        <f t="shared" si="10"/>
        <v>0</v>
      </c>
      <c r="E61" s="30">
        <v>0</v>
      </c>
      <c r="F61" s="30">
        <v>0</v>
      </c>
      <c r="G61" s="119">
        <f t="shared" si="2"/>
        <v>0</v>
      </c>
      <c r="H61" s="34"/>
      <c r="I61" s="275"/>
      <c r="J61" s="275"/>
      <c r="K61" s="275"/>
      <c r="L61" s="275"/>
      <c r="M61" s="275"/>
      <c r="N61" s="275"/>
    </row>
    <row r="62" spans="1:14" ht="20.100000000000001" customHeight="1">
      <c r="A62" s="57" t="s">
        <v>209</v>
      </c>
      <c r="B62" s="5">
        <v>1049</v>
      </c>
      <c r="C62" s="30">
        <v>2.8</v>
      </c>
      <c r="D62" s="30">
        <f t="shared" si="10"/>
        <v>1.4</v>
      </c>
      <c r="E62" s="30">
        <v>2</v>
      </c>
      <c r="F62" s="30">
        <v>1.4</v>
      </c>
      <c r="G62" s="119">
        <f t="shared" si="2"/>
        <v>-0.60000000000000009</v>
      </c>
      <c r="H62" s="34">
        <f t="shared" si="3"/>
        <v>70</v>
      </c>
      <c r="I62" s="275"/>
      <c r="J62" s="275"/>
      <c r="K62" s="275"/>
      <c r="L62" s="275"/>
      <c r="M62" s="275"/>
      <c r="N62" s="275"/>
    </row>
    <row r="63" spans="1:14" ht="42.75" customHeight="1">
      <c r="A63" s="57" t="s">
        <v>210</v>
      </c>
      <c r="B63" s="5">
        <v>1050</v>
      </c>
      <c r="C63" s="30">
        <v>30.7</v>
      </c>
      <c r="D63" s="30">
        <f t="shared" si="10"/>
        <v>55.3</v>
      </c>
      <c r="E63" s="30">
        <v>46.4</v>
      </c>
      <c r="F63" s="30">
        <v>55.3</v>
      </c>
      <c r="G63" s="119">
        <f t="shared" si="2"/>
        <v>8.8999999999999986</v>
      </c>
      <c r="H63" s="34">
        <f t="shared" si="3"/>
        <v>119.18103448275861</v>
      </c>
      <c r="I63" s="275"/>
      <c r="J63" s="275"/>
      <c r="K63" s="275"/>
      <c r="L63" s="275"/>
      <c r="M63" s="275"/>
      <c r="N63" s="275"/>
    </row>
    <row r="64" spans="1:14" ht="20.100000000000001" customHeight="1">
      <c r="A64" s="57" t="s">
        <v>211</v>
      </c>
      <c r="B64" s="26" t="s">
        <v>212</v>
      </c>
      <c r="C64" s="30">
        <v>0.4</v>
      </c>
      <c r="D64" s="30">
        <f t="shared" si="10"/>
        <v>21.3</v>
      </c>
      <c r="E64" s="30">
        <v>5</v>
      </c>
      <c r="F64" s="30">
        <v>21.3</v>
      </c>
      <c r="G64" s="119">
        <f t="shared" si="2"/>
        <v>16.3</v>
      </c>
      <c r="H64" s="34">
        <f t="shared" si="3"/>
        <v>426</v>
      </c>
      <c r="I64" s="279" t="s">
        <v>541</v>
      </c>
      <c r="J64" s="279"/>
      <c r="K64" s="279"/>
      <c r="L64" s="279"/>
      <c r="M64" s="279"/>
      <c r="N64" s="279"/>
    </row>
    <row r="65" spans="1:14" ht="20.100000000000001" customHeight="1">
      <c r="A65" s="57" t="s">
        <v>213</v>
      </c>
      <c r="B65" s="5">
        <v>1051</v>
      </c>
      <c r="C65" s="30">
        <f t="shared" ref="C65:D65" si="11">SUM(C66:C71)</f>
        <v>209.10000000000002</v>
      </c>
      <c r="D65" s="30">
        <f t="shared" si="11"/>
        <v>255.10000000000002</v>
      </c>
      <c r="E65" s="30">
        <f>SUM(E66:E71)</f>
        <v>242.4</v>
      </c>
      <c r="F65" s="30">
        <f>SUM(F66:F71)</f>
        <v>255.10000000000002</v>
      </c>
      <c r="G65" s="119">
        <f t="shared" si="2"/>
        <v>12.700000000000017</v>
      </c>
      <c r="H65" s="34">
        <f t="shared" si="3"/>
        <v>105.23927392739274</v>
      </c>
      <c r="I65" s="275"/>
      <c r="J65" s="275"/>
      <c r="K65" s="275"/>
      <c r="L65" s="275"/>
      <c r="M65" s="275"/>
      <c r="N65" s="275"/>
    </row>
    <row r="66" spans="1:14" ht="20.100000000000001" customHeight="1">
      <c r="A66" s="196" t="s">
        <v>431</v>
      </c>
      <c r="B66" s="5" t="s">
        <v>472</v>
      </c>
      <c r="C66" s="30">
        <v>0</v>
      </c>
      <c r="D66" s="30">
        <f>F66</f>
        <v>0</v>
      </c>
      <c r="E66" s="30">
        <v>0</v>
      </c>
      <c r="F66" s="30">
        <v>0</v>
      </c>
      <c r="G66" s="119">
        <f t="shared" ref="G66:G71" si="12">F66-E66</f>
        <v>0</v>
      </c>
      <c r="H66" s="34"/>
      <c r="I66" s="275"/>
      <c r="J66" s="275"/>
      <c r="K66" s="275"/>
      <c r="L66" s="275"/>
      <c r="M66" s="275"/>
      <c r="N66" s="275"/>
    </row>
    <row r="67" spans="1:14" ht="20.100000000000001" customHeight="1">
      <c r="A67" s="196" t="s">
        <v>439</v>
      </c>
      <c r="B67" s="5" t="s">
        <v>473</v>
      </c>
      <c r="C67" s="30">
        <v>21.9</v>
      </c>
      <c r="D67" s="30">
        <f t="shared" ref="D67:D71" si="13">F67</f>
        <v>8.9</v>
      </c>
      <c r="E67" s="30">
        <v>15</v>
      </c>
      <c r="F67" s="30">
        <v>8.9</v>
      </c>
      <c r="G67" s="119">
        <f t="shared" si="12"/>
        <v>-6.1</v>
      </c>
      <c r="H67" s="34">
        <f t="shared" ref="H67:H71" si="14">(F67/E67)*100</f>
        <v>59.333333333333336</v>
      </c>
      <c r="I67" s="275"/>
      <c r="J67" s="275"/>
      <c r="K67" s="275"/>
      <c r="L67" s="275"/>
      <c r="M67" s="275"/>
      <c r="N67" s="275"/>
    </row>
    <row r="68" spans="1:14" ht="20.100000000000001" customHeight="1">
      <c r="A68" s="196" t="s">
        <v>440</v>
      </c>
      <c r="B68" s="5" t="s">
        <v>474</v>
      </c>
      <c r="C68" s="30">
        <v>157.9</v>
      </c>
      <c r="D68" s="30">
        <f t="shared" si="13"/>
        <v>203.8</v>
      </c>
      <c r="E68" s="30">
        <v>188.6</v>
      </c>
      <c r="F68" s="30">
        <v>203.8</v>
      </c>
      <c r="G68" s="119">
        <f t="shared" si="12"/>
        <v>15.200000000000017</v>
      </c>
      <c r="H68" s="34">
        <f t="shared" si="14"/>
        <v>108.0593849416755</v>
      </c>
      <c r="I68" s="279" t="s">
        <v>542</v>
      </c>
      <c r="J68" s="279"/>
      <c r="K68" s="279"/>
      <c r="L68" s="279"/>
      <c r="M68" s="279"/>
      <c r="N68" s="279"/>
    </row>
    <row r="69" spans="1:14" ht="20.100000000000001" customHeight="1">
      <c r="A69" s="196" t="s">
        <v>441</v>
      </c>
      <c r="B69" s="5" t="s">
        <v>475</v>
      </c>
      <c r="C69" s="30">
        <v>15.3</v>
      </c>
      <c r="D69" s="30">
        <f t="shared" si="13"/>
        <v>25.4</v>
      </c>
      <c r="E69" s="30">
        <v>20</v>
      </c>
      <c r="F69" s="30">
        <v>25.4</v>
      </c>
      <c r="G69" s="119">
        <f t="shared" si="12"/>
        <v>5.3999999999999986</v>
      </c>
      <c r="H69" s="34">
        <f t="shared" si="14"/>
        <v>127</v>
      </c>
      <c r="I69" s="275"/>
      <c r="J69" s="275"/>
      <c r="K69" s="275"/>
      <c r="L69" s="275"/>
      <c r="M69" s="275"/>
      <c r="N69" s="275"/>
    </row>
    <row r="70" spans="1:14" ht="20.100000000000001" customHeight="1">
      <c r="A70" s="196" t="s">
        <v>442</v>
      </c>
      <c r="B70" s="5" t="s">
        <v>476</v>
      </c>
      <c r="C70" s="30">
        <v>11.3</v>
      </c>
      <c r="D70" s="30">
        <f t="shared" si="13"/>
        <v>12.8</v>
      </c>
      <c r="E70" s="30">
        <v>13.5</v>
      </c>
      <c r="F70" s="30">
        <v>12.8</v>
      </c>
      <c r="G70" s="119">
        <f t="shared" si="12"/>
        <v>-0.69999999999999929</v>
      </c>
      <c r="H70" s="34">
        <f t="shared" si="14"/>
        <v>94.814814814814824</v>
      </c>
      <c r="I70" s="275"/>
      <c r="J70" s="275"/>
      <c r="K70" s="275"/>
      <c r="L70" s="275"/>
      <c r="M70" s="275"/>
      <c r="N70" s="275"/>
    </row>
    <row r="71" spans="1:14" ht="20.100000000000001" customHeight="1">
      <c r="A71" s="196" t="s">
        <v>438</v>
      </c>
      <c r="B71" s="5" t="s">
        <v>477</v>
      </c>
      <c r="C71" s="30">
        <v>2.7</v>
      </c>
      <c r="D71" s="30">
        <f t="shared" si="13"/>
        <v>4.2</v>
      </c>
      <c r="E71" s="30">
        <v>5.3</v>
      </c>
      <c r="F71" s="30">
        <v>4.2</v>
      </c>
      <c r="G71" s="119">
        <f t="shared" si="12"/>
        <v>-1.0999999999999996</v>
      </c>
      <c r="H71" s="34">
        <f t="shared" si="14"/>
        <v>79.245283018867923</v>
      </c>
      <c r="I71" s="279" t="s">
        <v>543</v>
      </c>
      <c r="J71" s="279"/>
      <c r="K71" s="279"/>
      <c r="L71" s="279"/>
      <c r="M71" s="279"/>
      <c r="N71" s="279"/>
    </row>
    <row r="72" spans="1:14" s="4" customFormat="1" ht="20.100000000000001" customHeight="1">
      <c r="A72" s="51" t="s">
        <v>214</v>
      </c>
      <c r="B72" s="6">
        <v>1060</v>
      </c>
      <c r="C72" s="47">
        <f>SUM(C73:C79)</f>
        <v>0</v>
      </c>
      <c r="D72" s="47">
        <f>SUM(D73:D79)</f>
        <v>0</v>
      </c>
      <c r="E72" s="47">
        <f>SUM(E73:E79)</f>
        <v>0</v>
      </c>
      <c r="F72" s="47">
        <f>SUM(F73:F79)</f>
        <v>0</v>
      </c>
      <c r="G72" s="107">
        <f t="shared" si="2"/>
        <v>0</v>
      </c>
      <c r="H72" s="35"/>
      <c r="I72" s="276"/>
      <c r="J72" s="276"/>
      <c r="K72" s="276"/>
      <c r="L72" s="276"/>
      <c r="M72" s="276"/>
      <c r="N72" s="276"/>
    </row>
    <row r="73" spans="1:14" ht="20.100000000000001" customHeight="1">
      <c r="A73" s="57" t="s">
        <v>215</v>
      </c>
      <c r="B73" s="5">
        <v>1061</v>
      </c>
      <c r="C73" s="30">
        <v>0</v>
      </c>
      <c r="D73" s="30">
        <v>0</v>
      </c>
      <c r="E73" s="30">
        <v>0</v>
      </c>
      <c r="F73" s="30">
        <v>0</v>
      </c>
      <c r="G73" s="119">
        <f t="shared" si="2"/>
        <v>0</v>
      </c>
      <c r="H73" s="34"/>
      <c r="I73" s="275"/>
      <c r="J73" s="275"/>
      <c r="K73" s="275"/>
      <c r="L73" s="275"/>
      <c r="M73" s="275"/>
      <c r="N73" s="275"/>
    </row>
    <row r="74" spans="1:14" ht="20.100000000000001" customHeight="1">
      <c r="A74" s="57" t="s">
        <v>216</v>
      </c>
      <c r="B74" s="5">
        <v>1062</v>
      </c>
      <c r="C74" s="30">
        <v>0</v>
      </c>
      <c r="D74" s="30">
        <v>0</v>
      </c>
      <c r="E74" s="30">
        <v>0</v>
      </c>
      <c r="F74" s="30">
        <v>0</v>
      </c>
      <c r="G74" s="119">
        <f t="shared" si="2"/>
        <v>0</v>
      </c>
      <c r="H74" s="34"/>
      <c r="I74" s="275"/>
      <c r="J74" s="275"/>
      <c r="K74" s="275"/>
      <c r="L74" s="275"/>
      <c r="M74" s="275"/>
      <c r="N74" s="275"/>
    </row>
    <row r="75" spans="1:14" ht="20.100000000000001" customHeight="1">
      <c r="A75" s="57" t="s">
        <v>198</v>
      </c>
      <c r="B75" s="5">
        <v>1063</v>
      </c>
      <c r="C75" s="30">
        <v>0</v>
      </c>
      <c r="D75" s="30">
        <v>0</v>
      </c>
      <c r="E75" s="30">
        <v>0</v>
      </c>
      <c r="F75" s="30">
        <v>0</v>
      </c>
      <c r="G75" s="119">
        <f t="shared" si="2"/>
        <v>0</v>
      </c>
      <c r="H75" s="34"/>
      <c r="I75" s="275"/>
      <c r="J75" s="275"/>
      <c r="K75" s="275"/>
      <c r="L75" s="275"/>
      <c r="M75" s="275"/>
      <c r="N75" s="275"/>
    </row>
    <row r="76" spans="1:14" ht="20.100000000000001" customHeight="1">
      <c r="A76" s="57" t="s">
        <v>199</v>
      </c>
      <c r="B76" s="5">
        <v>1064</v>
      </c>
      <c r="C76" s="30">
        <v>0</v>
      </c>
      <c r="D76" s="30">
        <v>0</v>
      </c>
      <c r="E76" s="30">
        <v>0</v>
      </c>
      <c r="F76" s="30">
        <v>0</v>
      </c>
      <c r="G76" s="119">
        <f t="shared" si="2"/>
        <v>0</v>
      </c>
      <c r="H76" s="34"/>
      <c r="I76" s="275"/>
      <c r="J76" s="275"/>
      <c r="K76" s="275"/>
      <c r="L76" s="275"/>
      <c r="M76" s="275"/>
      <c r="N76" s="275"/>
    </row>
    <row r="77" spans="1:14" ht="20.100000000000001" customHeight="1">
      <c r="A77" s="57" t="s">
        <v>217</v>
      </c>
      <c r="B77" s="5">
        <v>1065</v>
      </c>
      <c r="C77" s="30">
        <v>0</v>
      </c>
      <c r="D77" s="30">
        <v>0</v>
      </c>
      <c r="E77" s="30">
        <v>0</v>
      </c>
      <c r="F77" s="30">
        <v>0</v>
      </c>
      <c r="G77" s="119">
        <f t="shared" si="2"/>
        <v>0</v>
      </c>
      <c r="H77" s="34"/>
      <c r="I77" s="275"/>
      <c r="J77" s="275"/>
      <c r="K77" s="275"/>
      <c r="L77" s="275"/>
      <c r="M77" s="275"/>
      <c r="N77" s="275"/>
    </row>
    <row r="78" spans="1:14" ht="20.100000000000001" customHeight="1">
      <c r="A78" s="57" t="s">
        <v>218</v>
      </c>
      <c r="B78" s="5">
        <v>1066</v>
      </c>
      <c r="C78" s="30">
        <v>0</v>
      </c>
      <c r="D78" s="30">
        <v>0</v>
      </c>
      <c r="E78" s="30">
        <v>0</v>
      </c>
      <c r="F78" s="30">
        <v>0</v>
      </c>
      <c r="G78" s="119">
        <f t="shared" si="2"/>
        <v>0</v>
      </c>
      <c r="H78" s="34"/>
      <c r="I78" s="275"/>
      <c r="J78" s="275"/>
      <c r="K78" s="275"/>
      <c r="L78" s="275"/>
      <c r="M78" s="275"/>
      <c r="N78" s="275"/>
    </row>
    <row r="79" spans="1:14" ht="20.100000000000001" customHeight="1">
      <c r="A79" s="57" t="s">
        <v>219</v>
      </c>
      <c r="B79" s="5">
        <v>1067</v>
      </c>
      <c r="C79" s="30">
        <v>0</v>
      </c>
      <c r="D79" s="30">
        <v>0</v>
      </c>
      <c r="E79" s="30">
        <v>0</v>
      </c>
      <c r="F79" s="30">
        <v>0</v>
      </c>
      <c r="G79" s="119">
        <f t="shared" si="2"/>
        <v>0</v>
      </c>
      <c r="H79" s="34"/>
      <c r="I79" s="275"/>
      <c r="J79" s="275"/>
      <c r="K79" s="275"/>
      <c r="L79" s="275"/>
      <c r="M79" s="275"/>
      <c r="N79" s="275"/>
    </row>
    <row r="80" spans="1:14" s="4" customFormat="1" ht="20.100000000000001" customHeight="1">
      <c r="A80" s="51" t="s">
        <v>220</v>
      </c>
      <c r="B80" s="6">
        <v>1070</v>
      </c>
      <c r="C80" s="47">
        <f>SUM(C81:C83)</f>
        <v>38.299999999999997</v>
      </c>
      <c r="D80" s="47">
        <f>SUM(D81:D83)</f>
        <v>111.10000000000001</v>
      </c>
      <c r="E80" s="47">
        <f>SUM(E81:E83)</f>
        <v>16</v>
      </c>
      <c r="F80" s="47">
        <f>SUM(F81:F83)</f>
        <v>111.10000000000001</v>
      </c>
      <c r="G80" s="107">
        <f t="shared" si="2"/>
        <v>95.100000000000009</v>
      </c>
      <c r="H80" s="35">
        <f t="shared" si="3"/>
        <v>694.375</v>
      </c>
      <c r="I80" s="276"/>
      <c r="J80" s="276"/>
      <c r="K80" s="276"/>
      <c r="L80" s="276"/>
      <c r="M80" s="276"/>
      <c r="N80" s="276"/>
    </row>
    <row r="81" spans="1:14" ht="20.100000000000001" customHeight="1">
      <c r="A81" s="57" t="s">
        <v>221</v>
      </c>
      <c r="B81" s="5">
        <v>1071</v>
      </c>
      <c r="C81" s="30"/>
      <c r="D81" s="30"/>
      <c r="E81" s="30"/>
      <c r="F81" s="30"/>
      <c r="G81" s="119">
        <f t="shared" si="2"/>
        <v>0</v>
      </c>
      <c r="H81" s="34"/>
      <c r="I81" s="275"/>
      <c r="J81" s="275"/>
      <c r="K81" s="275"/>
      <c r="L81" s="275"/>
      <c r="M81" s="275"/>
      <c r="N81" s="275"/>
    </row>
    <row r="82" spans="1:14" ht="20.100000000000001" customHeight="1">
      <c r="A82" s="57" t="s">
        <v>222</v>
      </c>
      <c r="B82" s="5">
        <v>1072</v>
      </c>
      <c r="C82" s="30"/>
      <c r="D82" s="30"/>
      <c r="E82" s="30"/>
      <c r="F82" s="30"/>
      <c r="G82" s="119">
        <f t="shared" si="2"/>
        <v>0</v>
      </c>
      <c r="H82" s="34"/>
      <c r="I82" s="275"/>
      <c r="J82" s="275"/>
      <c r="K82" s="275"/>
      <c r="L82" s="275"/>
      <c r="M82" s="275"/>
      <c r="N82" s="275"/>
    </row>
    <row r="83" spans="1:14" ht="20.100000000000001" customHeight="1">
      <c r="A83" s="57" t="s">
        <v>223</v>
      </c>
      <c r="B83" s="5">
        <v>1073</v>
      </c>
      <c r="C83" s="30">
        <f t="shared" ref="C83:D83" si="15">SUM(C84:C88)</f>
        <v>38.299999999999997</v>
      </c>
      <c r="D83" s="30">
        <f t="shared" si="15"/>
        <v>111.10000000000001</v>
      </c>
      <c r="E83" s="30">
        <f>SUM(E84:E88)</f>
        <v>16</v>
      </c>
      <c r="F83" s="30">
        <f>SUM(F84:F88)</f>
        <v>111.10000000000001</v>
      </c>
      <c r="G83" s="119">
        <f t="shared" si="2"/>
        <v>95.100000000000009</v>
      </c>
      <c r="H83" s="34">
        <f t="shared" si="3"/>
        <v>694.375</v>
      </c>
      <c r="I83" s="275"/>
      <c r="J83" s="275"/>
      <c r="K83" s="275"/>
      <c r="L83" s="275"/>
      <c r="M83" s="275"/>
      <c r="N83" s="275"/>
    </row>
    <row r="84" spans="1:14" ht="20.100000000000001" customHeight="1">
      <c r="A84" s="196" t="s">
        <v>443</v>
      </c>
      <c r="B84" s="5" t="s">
        <v>478</v>
      </c>
      <c r="C84" s="30">
        <v>0</v>
      </c>
      <c r="D84" s="30">
        <f>F84</f>
        <v>0</v>
      </c>
      <c r="E84" s="30">
        <v>1</v>
      </c>
      <c r="F84" s="30">
        <v>0</v>
      </c>
      <c r="G84" s="119">
        <f t="shared" ref="G84:G88" si="16">F84-E84</f>
        <v>-1</v>
      </c>
      <c r="H84" s="34">
        <f t="shared" ref="H84:H88" si="17">(F84/E84)*100</f>
        <v>0</v>
      </c>
      <c r="I84" s="275"/>
      <c r="J84" s="275"/>
      <c r="K84" s="275"/>
      <c r="L84" s="275"/>
      <c r="M84" s="275"/>
      <c r="N84" s="275"/>
    </row>
    <row r="85" spans="1:14" ht="20.100000000000001" customHeight="1">
      <c r="A85" s="196" t="s">
        <v>283</v>
      </c>
      <c r="B85" s="5" t="s">
        <v>479</v>
      </c>
      <c r="C85" s="30">
        <v>19.5</v>
      </c>
      <c r="D85" s="30">
        <f t="shared" ref="D85:D88" si="18">F85</f>
        <v>0</v>
      </c>
      <c r="E85" s="30">
        <v>0</v>
      </c>
      <c r="F85" s="30">
        <v>0</v>
      </c>
      <c r="G85" s="119">
        <f t="shared" si="16"/>
        <v>0</v>
      </c>
      <c r="H85" s="34"/>
      <c r="I85" s="275"/>
      <c r="J85" s="275"/>
      <c r="K85" s="275"/>
      <c r="L85" s="275"/>
      <c r="M85" s="275"/>
      <c r="N85" s="275"/>
    </row>
    <row r="86" spans="1:14" ht="20.100000000000001" customHeight="1">
      <c r="A86" s="196" t="s">
        <v>512</v>
      </c>
      <c r="B86" s="5" t="s">
        <v>480</v>
      </c>
      <c r="C86" s="30">
        <v>0</v>
      </c>
      <c r="D86" s="30">
        <f t="shared" si="18"/>
        <v>3.9</v>
      </c>
      <c r="E86" s="30">
        <v>0</v>
      </c>
      <c r="F86" s="30">
        <v>3.9</v>
      </c>
      <c r="G86" s="119">
        <f t="shared" si="16"/>
        <v>3.9</v>
      </c>
      <c r="H86" s="34"/>
      <c r="I86" s="275"/>
      <c r="J86" s="275"/>
      <c r="K86" s="275"/>
      <c r="L86" s="275"/>
      <c r="M86" s="275"/>
      <c r="N86" s="275"/>
    </row>
    <row r="87" spans="1:14" ht="20.100000000000001" customHeight="1">
      <c r="A87" s="196" t="s">
        <v>444</v>
      </c>
      <c r="B87" s="5" t="s">
        <v>481</v>
      </c>
      <c r="C87" s="30">
        <v>0</v>
      </c>
      <c r="D87" s="30">
        <f t="shared" si="18"/>
        <v>0</v>
      </c>
      <c r="E87" s="30">
        <v>0</v>
      </c>
      <c r="F87" s="30">
        <v>0</v>
      </c>
      <c r="G87" s="119">
        <f t="shared" si="16"/>
        <v>0</v>
      </c>
      <c r="H87" s="34"/>
      <c r="I87" s="275"/>
      <c r="J87" s="275"/>
      <c r="K87" s="275"/>
      <c r="L87" s="275"/>
      <c r="M87" s="275"/>
      <c r="N87" s="275"/>
    </row>
    <row r="88" spans="1:14" ht="20.100000000000001" customHeight="1">
      <c r="A88" s="196" t="s">
        <v>513</v>
      </c>
      <c r="B88" s="5" t="s">
        <v>482</v>
      </c>
      <c r="C88" s="30">
        <v>18.8</v>
      </c>
      <c r="D88" s="30">
        <f t="shared" si="18"/>
        <v>107.2</v>
      </c>
      <c r="E88" s="30">
        <v>15</v>
      </c>
      <c r="F88" s="30">
        <v>107.2</v>
      </c>
      <c r="G88" s="119">
        <f t="shared" si="16"/>
        <v>92.2</v>
      </c>
      <c r="H88" s="34">
        <f t="shared" si="17"/>
        <v>714.66666666666663</v>
      </c>
      <c r="I88" s="279" t="s">
        <v>544</v>
      </c>
      <c r="J88" s="279"/>
      <c r="K88" s="279"/>
      <c r="L88" s="279"/>
      <c r="M88" s="279"/>
      <c r="N88" s="279"/>
    </row>
    <row r="89" spans="1:14" s="4" customFormat="1" ht="20.100000000000001" customHeight="1">
      <c r="A89" s="64" t="s">
        <v>224</v>
      </c>
      <c r="B89" s="6">
        <v>1080</v>
      </c>
      <c r="C89" s="47">
        <f>SUM(C90:C95)</f>
        <v>757.30000000000007</v>
      </c>
      <c r="D89" s="47">
        <f>SUM(D90:D95)</f>
        <v>445.59999999999997</v>
      </c>
      <c r="E89" s="47">
        <f>SUM(E90:E95)</f>
        <v>444.2</v>
      </c>
      <c r="F89" s="47">
        <f>SUM(F90:F95)</f>
        <v>445.59999999999997</v>
      </c>
      <c r="G89" s="107">
        <f t="shared" si="2"/>
        <v>1.3999999999999773</v>
      </c>
      <c r="H89" s="35">
        <f t="shared" si="3"/>
        <v>100.31517334533993</v>
      </c>
      <c r="I89" s="276"/>
      <c r="J89" s="276"/>
      <c r="K89" s="276"/>
      <c r="L89" s="276"/>
      <c r="M89" s="276"/>
      <c r="N89" s="276"/>
    </row>
    <row r="90" spans="1:14" ht="20.100000000000001" customHeight="1">
      <c r="A90" s="57" t="s">
        <v>221</v>
      </c>
      <c r="B90" s="5">
        <v>1081</v>
      </c>
      <c r="C90" s="30"/>
      <c r="D90" s="30"/>
      <c r="E90" s="30"/>
      <c r="F90" s="30"/>
      <c r="G90" s="107">
        <f t="shared" si="2"/>
        <v>0</v>
      </c>
      <c r="H90" s="35"/>
      <c r="I90" s="275"/>
      <c r="J90" s="275"/>
      <c r="K90" s="275"/>
      <c r="L90" s="275"/>
      <c r="M90" s="275"/>
      <c r="N90" s="275"/>
    </row>
    <row r="91" spans="1:14" ht="20.100000000000001" customHeight="1">
      <c r="A91" s="57" t="s">
        <v>225</v>
      </c>
      <c r="B91" s="5">
        <v>1082</v>
      </c>
      <c r="C91" s="30"/>
      <c r="D91" s="30"/>
      <c r="E91" s="30"/>
      <c r="F91" s="30"/>
      <c r="G91" s="107">
        <f t="shared" si="2"/>
        <v>0</v>
      </c>
      <c r="H91" s="35"/>
      <c r="I91" s="275"/>
      <c r="J91" s="275"/>
      <c r="K91" s="275"/>
      <c r="L91" s="275"/>
      <c r="M91" s="275"/>
      <c r="N91" s="275"/>
    </row>
    <row r="92" spans="1:14" ht="20.100000000000001" customHeight="1">
      <c r="A92" s="57" t="s">
        <v>226</v>
      </c>
      <c r="B92" s="5">
        <v>1083</v>
      </c>
      <c r="C92" s="30"/>
      <c r="D92" s="30"/>
      <c r="E92" s="30"/>
      <c r="F92" s="30"/>
      <c r="G92" s="107">
        <f t="shared" si="2"/>
        <v>0</v>
      </c>
      <c r="H92" s="35"/>
      <c r="I92" s="275"/>
      <c r="J92" s="275"/>
      <c r="K92" s="275"/>
      <c r="L92" s="275"/>
      <c r="M92" s="275"/>
      <c r="N92" s="275"/>
    </row>
    <row r="93" spans="1:14" ht="20.100000000000001" customHeight="1">
      <c r="A93" s="57" t="s">
        <v>227</v>
      </c>
      <c r="B93" s="5">
        <v>1084</v>
      </c>
      <c r="C93" s="30"/>
      <c r="D93" s="30"/>
      <c r="E93" s="30"/>
      <c r="F93" s="30"/>
      <c r="G93" s="107">
        <f t="shared" si="2"/>
        <v>0</v>
      </c>
      <c r="H93" s="35"/>
      <c r="I93" s="275"/>
      <c r="J93" s="275"/>
      <c r="K93" s="275"/>
      <c r="L93" s="275"/>
      <c r="M93" s="275"/>
      <c r="N93" s="275"/>
    </row>
    <row r="94" spans="1:14" ht="20.100000000000001" customHeight="1">
      <c r="A94" s="57" t="s">
        <v>228</v>
      </c>
      <c r="B94" s="5">
        <v>1085</v>
      </c>
      <c r="C94" s="30"/>
      <c r="D94" s="30"/>
      <c r="E94" s="30"/>
      <c r="F94" s="30"/>
      <c r="G94" s="107">
        <f t="shared" si="2"/>
        <v>0</v>
      </c>
      <c r="H94" s="35"/>
      <c r="I94" s="275"/>
      <c r="J94" s="275"/>
      <c r="K94" s="275"/>
      <c r="L94" s="275"/>
      <c r="M94" s="275"/>
      <c r="N94" s="275"/>
    </row>
    <row r="95" spans="1:14" s="4" customFormat="1" ht="20.100000000000001" customHeight="1">
      <c r="A95" s="51" t="s">
        <v>229</v>
      </c>
      <c r="B95" s="6">
        <v>1086</v>
      </c>
      <c r="C95" s="47">
        <f>SUM(C96:C108)</f>
        <v>757.30000000000007</v>
      </c>
      <c r="D95" s="47">
        <f>SUM(D96:D108)</f>
        <v>445.59999999999997</v>
      </c>
      <c r="E95" s="47">
        <f>SUM(E96:E108)</f>
        <v>444.2</v>
      </c>
      <c r="F95" s="47">
        <f>SUM(F96:F108)</f>
        <v>445.59999999999997</v>
      </c>
      <c r="G95" s="107">
        <f t="shared" si="2"/>
        <v>1.3999999999999773</v>
      </c>
      <c r="H95" s="35">
        <f t="shared" si="3"/>
        <v>100.31517334533993</v>
      </c>
      <c r="I95" s="276"/>
      <c r="J95" s="276"/>
      <c r="K95" s="276"/>
      <c r="L95" s="276"/>
      <c r="M95" s="276"/>
      <c r="N95" s="276"/>
    </row>
    <row r="96" spans="1:14" ht="20.100000000000001" customHeight="1">
      <c r="A96" s="196" t="s">
        <v>443</v>
      </c>
      <c r="B96" s="5" t="s">
        <v>459</v>
      </c>
      <c r="C96" s="30">
        <v>0</v>
      </c>
      <c r="D96" s="30">
        <f>F96</f>
        <v>0</v>
      </c>
      <c r="E96" s="30">
        <v>1</v>
      </c>
      <c r="F96" s="30">
        <v>0</v>
      </c>
      <c r="G96" s="119">
        <f t="shared" ref="G96:G108" si="19">F96-E96</f>
        <v>-1</v>
      </c>
      <c r="H96" s="34">
        <f t="shared" ref="H96:H108" si="20">(F96/E96)*100</f>
        <v>0</v>
      </c>
      <c r="I96" s="275"/>
      <c r="J96" s="275"/>
      <c r="K96" s="275"/>
      <c r="L96" s="275"/>
      <c r="M96" s="275"/>
      <c r="N96" s="275"/>
    </row>
    <row r="97" spans="1:14" ht="20.100000000000001" customHeight="1">
      <c r="A97" s="196" t="s">
        <v>445</v>
      </c>
      <c r="B97" s="5" t="s">
        <v>461</v>
      </c>
      <c r="C97" s="30">
        <v>190.5</v>
      </c>
      <c r="D97" s="30">
        <f t="shared" ref="D97:D108" si="21">F97</f>
        <v>168.2</v>
      </c>
      <c r="E97" s="30">
        <v>190</v>
      </c>
      <c r="F97" s="30">
        <v>168.2</v>
      </c>
      <c r="G97" s="119">
        <f t="shared" si="19"/>
        <v>-21.800000000000011</v>
      </c>
      <c r="H97" s="34">
        <f t="shared" si="20"/>
        <v>88.526315789473671</v>
      </c>
      <c r="I97" s="275"/>
      <c r="J97" s="275"/>
      <c r="K97" s="275"/>
      <c r="L97" s="275"/>
      <c r="M97" s="275"/>
      <c r="N97" s="275"/>
    </row>
    <row r="98" spans="1:14" ht="20.100000000000001" customHeight="1">
      <c r="A98" s="196" t="s">
        <v>446</v>
      </c>
      <c r="B98" s="5" t="s">
        <v>462</v>
      </c>
      <c r="C98" s="30">
        <v>0</v>
      </c>
      <c r="D98" s="30">
        <f t="shared" si="21"/>
        <v>5.7</v>
      </c>
      <c r="E98" s="30">
        <v>0</v>
      </c>
      <c r="F98" s="30">
        <v>5.7</v>
      </c>
      <c r="G98" s="119">
        <f t="shared" si="19"/>
        <v>5.7</v>
      </c>
      <c r="H98" s="34"/>
      <c r="I98" s="275"/>
      <c r="J98" s="275"/>
      <c r="K98" s="275"/>
      <c r="L98" s="275"/>
      <c r="M98" s="275"/>
      <c r="N98" s="275"/>
    </row>
    <row r="99" spans="1:14" ht="20.100000000000001" customHeight="1">
      <c r="A99" s="196" t="s">
        <v>447</v>
      </c>
      <c r="B99" s="5" t="s">
        <v>463</v>
      </c>
      <c r="C99" s="30">
        <v>39.6</v>
      </c>
      <c r="D99" s="30">
        <f t="shared" si="21"/>
        <v>44.7</v>
      </c>
      <c r="E99" s="30">
        <v>50.4</v>
      </c>
      <c r="F99" s="30">
        <v>44.7</v>
      </c>
      <c r="G99" s="119">
        <f t="shared" si="19"/>
        <v>-5.6999999999999957</v>
      </c>
      <c r="H99" s="34">
        <f t="shared" si="20"/>
        <v>88.690476190476204</v>
      </c>
      <c r="I99" s="275"/>
      <c r="J99" s="275"/>
      <c r="K99" s="275"/>
      <c r="L99" s="275"/>
      <c r="M99" s="275"/>
      <c r="N99" s="275"/>
    </row>
    <row r="100" spans="1:14" ht="20.100000000000001" customHeight="1">
      <c r="A100" s="196" t="s">
        <v>448</v>
      </c>
      <c r="B100" s="5" t="s">
        <v>464</v>
      </c>
      <c r="C100" s="30">
        <v>13.5</v>
      </c>
      <c r="D100" s="30">
        <f t="shared" si="21"/>
        <v>3.1</v>
      </c>
      <c r="E100" s="30">
        <v>12.2</v>
      </c>
      <c r="F100" s="30">
        <v>3.1</v>
      </c>
      <c r="G100" s="119">
        <f t="shared" si="19"/>
        <v>-9.1</v>
      </c>
      <c r="H100" s="34">
        <f t="shared" si="20"/>
        <v>25.409836065573771</v>
      </c>
      <c r="I100" s="275"/>
      <c r="J100" s="275"/>
      <c r="K100" s="275"/>
      <c r="L100" s="275"/>
      <c r="M100" s="275"/>
      <c r="N100" s="275"/>
    </row>
    <row r="101" spans="1:14" ht="20.100000000000001" customHeight="1">
      <c r="A101" s="196" t="s">
        <v>449</v>
      </c>
      <c r="B101" s="5" t="s">
        <v>465</v>
      </c>
      <c r="C101" s="30">
        <v>18.399999999999999</v>
      </c>
      <c r="D101" s="30">
        <f t="shared" si="21"/>
        <v>4.7</v>
      </c>
      <c r="E101" s="30">
        <v>0</v>
      </c>
      <c r="F101" s="30">
        <f>3.9+0.8</f>
        <v>4.7</v>
      </c>
      <c r="G101" s="119">
        <f t="shared" si="19"/>
        <v>4.7</v>
      </c>
      <c r="H101" s="34"/>
      <c r="I101" s="275"/>
      <c r="J101" s="275"/>
      <c r="K101" s="275"/>
      <c r="L101" s="275"/>
      <c r="M101" s="275"/>
      <c r="N101" s="275"/>
    </row>
    <row r="102" spans="1:14" ht="20.100000000000001" customHeight="1">
      <c r="A102" s="196" t="s">
        <v>450</v>
      </c>
      <c r="B102" s="5" t="s">
        <v>466</v>
      </c>
      <c r="C102" s="30">
        <v>24.3</v>
      </c>
      <c r="D102" s="30">
        <f t="shared" si="21"/>
        <v>36.6</v>
      </c>
      <c r="E102" s="30">
        <v>25</v>
      </c>
      <c r="F102" s="30">
        <v>36.6</v>
      </c>
      <c r="G102" s="119">
        <f t="shared" si="19"/>
        <v>11.600000000000001</v>
      </c>
      <c r="H102" s="34">
        <f t="shared" si="20"/>
        <v>146.4</v>
      </c>
      <c r="I102" s="279" t="s">
        <v>545</v>
      </c>
      <c r="J102" s="279"/>
      <c r="K102" s="279"/>
      <c r="L102" s="279"/>
      <c r="M102" s="279"/>
      <c r="N102" s="279"/>
    </row>
    <row r="103" spans="1:14" ht="20.100000000000001" customHeight="1">
      <c r="A103" s="196" t="s">
        <v>451</v>
      </c>
      <c r="B103" s="5" t="s">
        <v>467</v>
      </c>
      <c r="C103" s="30">
        <v>8</v>
      </c>
      <c r="D103" s="30">
        <f t="shared" si="21"/>
        <v>2.6</v>
      </c>
      <c r="E103" s="30">
        <v>0</v>
      </c>
      <c r="F103" s="30">
        <v>2.6</v>
      </c>
      <c r="G103" s="119">
        <f t="shared" si="19"/>
        <v>2.6</v>
      </c>
      <c r="H103" s="34"/>
      <c r="I103" s="279" t="s">
        <v>546</v>
      </c>
      <c r="J103" s="279"/>
      <c r="K103" s="279"/>
      <c r="L103" s="279"/>
      <c r="M103" s="279"/>
      <c r="N103" s="279"/>
    </row>
    <row r="104" spans="1:14" ht="20.100000000000001" customHeight="1">
      <c r="A104" s="196" t="s">
        <v>452</v>
      </c>
      <c r="B104" s="5" t="s">
        <v>468</v>
      </c>
      <c r="C104" s="30">
        <v>114.7</v>
      </c>
      <c r="D104" s="30">
        <f t="shared" si="21"/>
        <v>167.4</v>
      </c>
      <c r="E104" s="30">
        <f>98.4+59</f>
        <v>157.4</v>
      </c>
      <c r="F104" s="30">
        <f>112.3+55.1</f>
        <v>167.4</v>
      </c>
      <c r="G104" s="119">
        <f t="shared" si="19"/>
        <v>10</v>
      </c>
      <c r="H104" s="34">
        <f t="shared" si="20"/>
        <v>106.35324015247775</v>
      </c>
      <c r="I104" s="275"/>
      <c r="J104" s="275"/>
      <c r="K104" s="275"/>
      <c r="L104" s="275"/>
      <c r="M104" s="275"/>
      <c r="N104" s="275"/>
    </row>
    <row r="105" spans="1:14" ht="20.100000000000001" customHeight="1">
      <c r="A105" s="196" t="s">
        <v>453</v>
      </c>
      <c r="B105" s="5" t="s">
        <v>469</v>
      </c>
      <c r="C105" s="30">
        <v>114.7</v>
      </c>
      <c r="D105" s="30">
        <f t="shared" si="21"/>
        <v>0</v>
      </c>
      <c r="E105" s="30">
        <v>0</v>
      </c>
      <c r="F105" s="30">
        <v>0</v>
      </c>
      <c r="G105" s="119">
        <f t="shared" si="19"/>
        <v>0</v>
      </c>
      <c r="H105" s="34"/>
      <c r="I105" s="275"/>
      <c r="J105" s="275"/>
      <c r="K105" s="275"/>
      <c r="L105" s="275"/>
      <c r="M105" s="275"/>
      <c r="N105" s="275"/>
    </row>
    <row r="106" spans="1:14" ht="20.100000000000001" customHeight="1">
      <c r="A106" s="196" t="s">
        <v>454</v>
      </c>
      <c r="B106" s="5" t="s">
        <v>470</v>
      </c>
      <c r="C106" s="30">
        <v>0.1</v>
      </c>
      <c r="D106" s="30">
        <f t="shared" si="21"/>
        <v>10.7</v>
      </c>
      <c r="E106" s="30">
        <v>0</v>
      </c>
      <c r="F106" s="30">
        <v>10.7</v>
      </c>
      <c r="G106" s="119">
        <f t="shared" si="19"/>
        <v>10.7</v>
      </c>
      <c r="H106" s="34"/>
      <c r="I106" s="275"/>
      <c r="J106" s="275"/>
      <c r="K106" s="275"/>
      <c r="L106" s="275"/>
      <c r="M106" s="275"/>
      <c r="N106" s="275"/>
    </row>
    <row r="107" spans="1:14" ht="20.100000000000001" customHeight="1">
      <c r="A107" s="196" t="s">
        <v>455</v>
      </c>
      <c r="B107" s="5" t="s">
        <v>460</v>
      </c>
      <c r="C107" s="30">
        <v>0</v>
      </c>
      <c r="D107" s="30">
        <f t="shared" si="21"/>
        <v>0</v>
      </c>
      <c r="E107" s="30">
        <v>0</v>
      </c>
      <c r="F107" s="30">
        <v>0</v>
      </c>
      <c r="G107" s="119">
        <f t="shared" si="19"/>
        <v>0</v>
      </c>
      <c r="H107" s="34"/>
      <c r="I107" s="275"/>
      <c r="J107" s="275"/>
      <c r="K107" s="275"/>
      <c r="L107" s="275"/>
      <c r="M107" s="275"/>
      <c r="N107" s="275"/>
    </row>
    <row r="108" spans="1:14" ht="20.100000000000001" customHeight="1">
      <c r="A108" s="196" t="s">
        <v>438</v>
      </c>
      <c r="B108" s="5" t="s">
        <v>471</v>
      </c>
      <c r="C108" s="30">
        <v>233.5</v>
      </c>
      <c r="D108" s="30">
        <f t="shared" si="21"/>
        <v>1.9</v>
      </c>
      <c r="E108" s="30">
        <f>6+2.2</f>
        <v>8.1999999999999993</v>
      </c>
      <c r="F108" s="30">
        <f>0.6+1.3</f>
        <v>1.9</v>
      </c>
      <c r="G108" s="119">
        <f t="shared" si="19"/>
        <v>-6.2999999999999989</v>
      </c>
      <c r="H108" s="34">
        <f t="shared" si="20"/>
        <v>23.170731707317074</v>
      </c>
      <c r="I108" s="275"/>
      <c r="J108" s="275"/>
      <c r="K108" s="275"/>
      <c r="L108" s="275"/>
      <c r="M108" s="275"/>
      <c r="N108" s="275"/>
    </row>
    <row r="109" spans="1:14" s="4" customFormat="1" ht="20.100000000000001" customHeight="1">
      <c r="A109" s="51" t="s">
        <v>230</v>
      </c>
      <c r="B109" s="6">
        <v>1100</v>
      </c>
      <c r="C109" s="47">
        <f>C42-C43+C80-C89</f>
        <v>3438.8999999999996</v>
      </c>
      <c r="D109" s="47">
        <f>D42-D43+D80-D89</f>
        <v>510.99999999999915</v>
      </c>
      <c r="E109" s="47">
        <f>E42-E43+E80-E89</f>
        <v>-178.90000000000208</v>
      </c>
      <c r="F109" s="47">
        <f>F42-F43+F80-F89</f>
        <v>510.99999999999915</v>
      </c>
      <c r="G109" s="107">
        <f t="shared" si="2"/>
        <v>689.90000000000123</v>
      </c>
      <c r="H109" s="35">
        <f t="shared" si="3"/>
        <v>-285.6344326439314</v>
      </c>
      <c r="I109" s="276"/>
      <c r="J109" s="276"/>
      <c r="K109" s="276"/>
      <c r="L109" s="276"/>
      <c r="M109" s="276"/>
      <c r="N109" s="276"/>
    </row>
    <row r="110" spans="1:14" s="4" customFormat="1" ht="20.100000000000001" customHeight="1">
      <c r="A110" s="51" t="s">
        <v>231</v>
      </c>
      <c r="B110" s="6">
        <v>1110</v>
      </c>
      <c r="C110" s="47"/>
      <c r="D110" s="47"/>
      <c r="E110" s="47"/>
      <c r="F110" s="47"/>
      <c r="G110" s="107"/>
      <c r="H110" s="35"/>
      <c r="I110" s="276"/>
      <c r="J110" s="276"/>
      <c r="K110" s="276"/>
      <c r="L110" s="276"/>
      <c r="M110" s="276"/>
      <c r="N110" s="276"/>
    </row>
    <row r="111" spans="1:14" s="4" customFormat="1" ht="20.100000000000001" customHeight="1">
      <c r="A111" s="51" t="s">
        <v>232</v>
      </c>
      <c r="B111" s="6">
        <v>1120</v>
      </c>
      <c r="C111" s="47"/>
      <c r="D111" s="47"/>
      <c r="E111" s="47"/>
      <c r="F111" s="47"/>
      <c r="G111" s="107"/>
      <c r="H111" s="35"/>
      <c r="I111" s="276"/>
      <c r="J111" s="276"/>
      <c r="K111" s="276"/>
      <c r="L111" s="276"/>
      <c r="M111" s="276"/>
      <c r="N111" s="276"/>
    </row>
    <row r="112" spans="1:14" s="4" customFormat="1" ht="20.100000000000001" customHeight="1">
      <c r="A112" s="51" t="s">
        <v>233</v>
      </c>
      <c r="B112" s="6">
        <v>1130</v>
      </c>
      <c r="C112" s="47"/>
      <c r="D112" s="47"/>
      <c r="E112" s="47"/>
      <c r="F112" s="47"/>
      <c r="G112" s="107"/>
      <c r="H112" s="35"/>
      <c r="I112" s="276"/>
      <c r="J112" s="276"/>
      <c r="K112" s="276"/>
      <c r="L112" s="276"/>
      <c r="M112" s="276"/>
      <c r="N112" s="276"/>
    </row>
    <row r="113" spans="1:14" s="4" customFormat="1" ht="20.100000000000001" customHeight="1">
      <c r="A113" s="51" t="s">
        <v>234</v>
      </c>
      <c r="B113" s="6">
        <v>1140</v>
      </c>
      <c r="C113" s="47"/>
      <c r="D113" s="47"/>
      <c r="E113" s="47"/>
      <c r="F113" s="47"/>
      <c r="G113" s="107"/>
      <c r="H113" s="35"/>
      <c r="I113" s="276"/>
      <c r="J113" s="276"/>
      <c r="K113" s="276"/>
      <c r="L113" s="276"/>
      <c r="M113" s="276"/>
      <c r="N113" s="276"/>
    </row>
    <row r="114" spans="1:14" s="4" customFormat="1" ht="20.100000000000001" customHeight="1">
      <c r="A114" s="51" t="s">
        <v>235</v>
      </c>
      <c r="B114" s="6">
        <v>1150</v>
      </c>
      <c r="C114" s="47">
        <f>SUM(C115:C116)</f>
        <v>268.2</v>
      </c>
      <c r="D114" s="47">
        <f>SUM(D115:D116)</f>
        <v>245.39999999999998</v>
      </c>
      <c r="E114" s="47">
        <f>SUM(E115:E116)</f>
        <v>246</v>
      </c>
      <c r="F114" s="47">
        <f>SUM(F115:F116)</f>
        <v>245.39999999999998</v>
      </c>
      <c r="G114" s="107">
        <f t="shared" si="2"/>
        <v>-0.60000000000002274</v>
      </c>
      <c r="H114" s="35">
        <f t="shared" si="3"/>
        <v>99.756097560975604</v>
      </c>
      <c r="I114" s="276"/>
      <c r="J114" s="276"/>
      <c r="K114" s="276"/>
      <c r="L114" s="276"/>
      <c r="M114" s="276"/>
      <c r="N114" s="276"/>
    </row>
    <row r="115" spans="1:14" ht="20.100000000000001" customHeight="1">
      <c r="A115" s="57" t="s">
        <v>221</v>
      </c>
      <c r="B115" s="5">
        <v>1151</v>
      </c>
      <c r="C115" s="30"/>
      <c r="D115" s="30"/>
      <c r="E115" s="30"/>
      <c r="F115" s="30"/>
      <c r="G115" s="119">
        <f t="shared" si="2"/>
        <v>0</v>
      </c>
      <c r="H115" s="34"/>
      <c r="I115" s="275"/>
      <c r="J115" s="275"/>
      <c r="K115" s="275"/>
      <c r="L115" s="275"/>
      <c r="M115" s="275"/>
      <c r="N115" s="275"/>
    </row>
    <row r="116" spans="1:14" ht="20.100000000000001" customHeight="1">
      <c r="A116" s="57" t="s">
        <v>236</v>
      </c>
      <c r="B116" s="5">
        <v>1152</v>
      </c>
      <c r="C116" s="30">
        <f t="shared" ref="C116:D116" si="22">SUM(C117:C119)</f>
        <v>268.2</v>
      </c>
      <c r="D116" s="30">
        <f t="shared" si="22"/>
        <v>245.39999999999998</v>
      </c>
      <c r="E116" s="30">
        <f>SUM(E117:E119)</f>
        <v>246</v>
      </c>
      <c r="F116" s="30">
        <f>SUM(F117:F119)</f>
        <v>245.39999999999998</v>
      </c>
      <c r="G116" s="119">
        <f t="shared" si="2"/>
        <v>-0.60000000000002274</v>
      </c>
      <c r="H116" s="34">
        <f t="shared" si="3"/>
        <v>99.756097560975604</v>
      </c>
      <c r="I116" s="275"/>
      <c r="J116" s="275"/>
      <c r="K116" s="275"/>
      <c r="L116" s="275"/>
      <c r="M116" s="275"/>
      <c r="N116" s="275"/>
    </row>
    <row r="117" spans="1:14" ht="20.100000000000001" customHeight="1">
      <c r="A117" s="196" t="s">
        <v>445</v>
      </c>
      <c r="B117" s="5" t="s">
        <v>456</v>
      </c>
      <c r="C117" s="30">
        <v>268</v>
      </c>
      <c r="D117" s="30">
        <f>F117</f>
        <v>244.2</v>
      </c>
      <c r="E117" s="30">
        <v>245</v>
      </c>
      <c r="F117" s="30">
        <v>244.2</v>
      </c>
      <c r="G117" s="119">
        <f t="shared" ref="G117:G119" si="23">F117-E117</f>
        <v>-0.80000000000001137</v>
      </c>
      <c r="H117" s="34">
        <f t="shared" ref="H117:H119" si="24">(F117/E117)*100</f>
        <v>99.673469387755091</v>
      </c>
      <c r="I117" s="275"/>
      <c r="J117" s="275"/>
      <c r="K117" s="275"/>
      <c r="L117" s="275"/>
      <c r="M117" s="275"/>
      <c r="N117" s="275"/>
    </row>
    <row r="118" spans="1:14" ht="20.100000000000001" customHeight="1">
      <c r="A118" s="196" t="s">
        <v>446</v>
      </c>
      <c r="B118" s="5" t="s">
        <v>457</v>
      </c>
      <c r="C118" s="30">
        <v>0</v>
      </c>
      <c r="D118" s="30">
        <f t="shared" ref="D118:D119" si="25">F118</f>
        <v>0</v>
      </c>
      <c r="E118" s="30">
        <v>0</v>
      </c>
      <c r="F118" s="30">
        <v>0</v>
      </c>
      <c r="G118" s="119">
        <f t="shared" si="23"/>
        <v>0</v>
      </c>
      <c r="H118" s="34"/>
      <c r="I118" s="275"/>
      <c r="J118" s="275"/>
      <c r="K118" s="275"/>
      <c r="L118" s="275"/>
      <c r="M118" s="275"/>
      <c r="N118" s="275"/>
    </row>
    <row r="119" spans="1:14" ht="20.100000000000001" customHeight="1">
      <c r="A119" s="196" t="s">
        <v>438</v>
      </c>
      <c r="B119" s="5" t="s">
        <v>458</v>
      </c>
      <c r="C119" s="30">
        <v>0.2</v>
      </c>
      <c r="D119" s="30">
        <f t="shared" si="25"/>
        <v>1.2</v>
      </c>
      <c r="E119" s="30">
        <v>1</v>
      </c>
      <c r="F119" s="30">
        <v>1.2</v>
      </c>
      <c r="G119" s="119">
        <f t="shared" si="23"/>
        <v>0.19999999999999996</v>
      </c>
      <c r="H119" s="34">
        <f t="shared" si="24"/>
        <v>120</v>
      </c>
      <c r="I119" s="275"/>
      <c r="J119" s="275"/>
      <c r="K119" s="275"/>
      <c r="L119" s="275"/>
      <c r="M119" s="275"/>
      <c r="N119" s="275"/>
    </row>
    <row r="120" spans="1:14" s="4" customFormat="1" ht="20.100000000000001" customHeight="1">
      <c r="A120" s="51" t="s">
        <v>237</v>
      </c>
      <c r="B120" s="6">
        <v>1160</v>
      </c>
      <c r="C120" s="47">
        <f>SUM(C121:C122)</f>
        <v>0</v>
      </c>
      <c r="D120" s="47">
        <f>SUM(D121:D122)</f>
        <v>0</v>
      </c>
      <c r="E120" s="47">
        <f>SUM(E121:E122)</f>
        <v>0</v>
      </c>
      <c r="F120" s="47">
        <f>SUM(F121:F122)</f>
        <v>0</v>
      </c>
      <c r="G120" s="107">
        <f t="shared" si="2"/>
        <v>0</v>
      </c>
      <c r="H120" s="35"/>
      <c r="I120" s="276"/>
      <c r="J120" s="276"/>
      <c r="K120" s="276"/>
      <c r="L120" s="276"/>
      <c r="M120" s="276"/>
      <c r="N120" s="276"/>
    </row>
    <row r="121" spans="1:14" ht="20.100000000000001" customHeight="1">
      <c r="A121" s="57" t="s">
        <v>221</v>
      </c>
      <c r="B121" s="5">
        <v>1161</v>
      </c>
      <c r="C121" s="30">
        <v>0</v>
      </c>
      <c r="D121" s="30">
        <f>F121</f>
        <v>0</v>
      </c>
      <c r="E121" s="30">
        <v>0</v>
      </c>
      <c r="F121" s="30">
        <v>0</v>
      </c>
      <c r="G121" s="107">
        <f t="shared" si="2"/>
        <v>0</v>
      </c>
      <c r="H121" s="35"/>
      <c r="I121" s="275"/>
      <c r="J121" s="275"/>
      <c r="K121" s="275"/>
      <c r="L121" s="275"/>
      <c r="M121" s="275"/>
      <c r="N121" s="275"/>
    </row>
    <row r="122" spans="1:14" ht="20.100000000000001" customHeight="1">
      <c r="A122" s="57" t="s">
        <v>238</v>
      </c>
      <c r="B122" s="5">
        <v>1162</v>
      </c>
      <c r="C122" s="30">
        <v>0</v>
      </c>
      <c r="D122" s="30">
        <f>F122</f>
        <v>0</v>
      </c>
      <c r="E122" s="30">
        <v>0</v>
      </c>
      <c r="F122" s="30">
        <v>0</v>
      </c>
      <c r="G122" s="107">
        <f t="shared" si="2"/>
        <v>0</v>
      </c>
      <c r="H122" s="35"/>
      <c r="I122" s="275"/>
      <c r="J122" s="275"/>
      <c r="K122" s="275"/>
      <c r="L122" s="275"/>
      <c r="M122" s="275"/>
      <c r="N122" s="275"/>
    </row>
    <row r="123" spans="1:14" s="4" customFormat="1" ht="20.100000000000001" customHeight="1">
      <c r="A123" s="51" t="s">
        <v>239</v>
      </c>
      <c r="B123" s="6">
        <v>1170</v>
      </c>
      <c r="C123" s="47">
        <f>SUM(C109:C114,C120)</f>
        <v>3707.0999999999995</v>
      </c>
      <c r="D123" s="47">
        <f>SUM(D109:D114,D120)</f>
        <v>756.39999999999918</v>
      </c>
      <c r="E123" s="47">
        <f>SUM(E109:E114,E120)</f>
        <v>67.09999999999792</v>
      </c>
      <c r="F123" s="47">
        <f>SUM(F109:F114,F120)</f>
        <v>756.39999999999918</v>
      </c>
      <c r="G123" s="107">
        <f t="shared" si="2"/>
        <v>689.30000000000132</v>
      </c>
      <c r="H123" s="35">
        <f t="shared" si="3"/>
        <v>1127.2727272727611</v>
      </c>
      <c r="I123" s="276"/>
      <c r="J123" s="276"/>
      <c r="K123" s="276"/>
      <c r="L123" s="276"/>
      <c r="M123" s="276"/>
      <c r="N123" s="276"/>
    </row>
    <row r="124" spans="1:14" ht="20.100000000000001" customHeight="1">
      <c r="A124" s="57" t="s">
        <v>240</v>
      </c>
      <c r="B124" s="49">
        <v>1180</v>
      </c>
      <c r="C124" s="30">
        <v>667.7</v>
      </c>
      <c r="D124" s="30">
        <f>F124</f>
        <v>137.1</v>
      </c>
      <c r="E124" s="30">
        <v>12.1</v>
      </c>
      <c r="F124" s="30">
        <v>137.1</v>
      </c>
      <c r="G124" s="119">
        <f t="shared" ref="G124:G132" si="26">F124-E124</f>
        <v>125</v>
      </c>
      <c r="H124" s="34">
        <f t="shared" ref="H124:H132" si="27">(F124/E124)*100</f>
        <v>1133.0578512396694</v>
      </c>
      <c r="I124" s="275"/>
      <c r="J124" s="275"/>
      <c r="K124" s="275"/>
      <c r="L124" s="275"/>
      <c r="M124" s="275"/>
      <c r="N124" s="275"/>
    </row>
    <row r="125" spans="1:14" ht="20.100000000000001" customHeight="1">
      <c r="A125" s="57" t="s">
        <v>241</v>
      </c>
      <c r="B125" s="49">
        <v>1181</v>
      </c>
      <c r="C125" s="30"/>
      <c r="D125" s="30"/>
      <c r="E125" s="30"/>
      <c r="F125" s="30"/>
      <c r="G125" s="119"/>
      <c r="H125" s="34"/>
      <c r="I125" s="275"/>
      <c r="J125" s="275"/>
      <c r="K125" s="275"/>
      <c r="L125" s="275"/>
      <c r="M125" s="275"/>
      <c r="N125" s="275"/>
    </row>
    <row r="126" spans="1:14" ht="20.100000000000001" customHeight="1">
      <c r="A126" s="57" t="s">
        <v>242</v>
      </c>
      <c r="B126" s="5">
        <v>1190</v>
      </c>
      <c r="C126" s="30"/>
      <c r="D126" s="30"/>
      <c r="E126" s="30"/>
      <c r="F126" s="30"/>
      <c r="G126" s="119"/>
      <c r="H126" s="34"/>
      <c r="I126" s="275"/>
      <c r="J126" s="275"/>
      <c r="K126" s="275"/>
      <c r="L126" s="275"/>
      <c r="M126" s="275"/>
      <c r="N126" s="275"/>
    </row>
    <row r="127" spans="1:14" ht="20.100000000000001" customHeight="1">
      <c r="A127" s="57" t="s">
        <v>243</v>
      </c>
      <c r="B127" s="26">
        <v>1191</v>
      </c>
      <c r="C127" s="30"/>
      <c r="D127" s="30"/>
      <c r="E127" s="30"/>
      <c r="F127" s="30"/>
      <c r="G127" s="119"/>
      <c r="H127" s="34"/>
      <c r="I127" s="275"/>
      <c r="J127" s="275"/>
      <c r="K127" s="275"/>
      <c r="L127" s="275"/>
      <c r="M127" s="275"/>
      <c r="N127" s="275"/>
    </row>
    <row r="128" spans="1:14" s="4" customFormat="1" ht="20.100000000000001" customHeight="1">
      <c r="A128" s="51" t="s">
        <v>244</v>
      </c>
      <c r="B128" s="6">
        <v>1200</v>
      </c>
      <c r="C128" s="47">
        <f t="shared" ref="C128:D128" si="28">C123-C124</f>
        <v>3039.3999999999996</v>
      </c>
      <c r="D128" s="47">
        <f t="shared" si="28"/>
        <v>619.29999999999916</v>
      </c>
      <c r="E128" s="47">
        <f>E123-E124</f>
        <v>54.999999999997918</v>
      </c>
      <c r="F128" s="47">
        <f>F123-F124</f>
        <v>619.29999999999916</v>
      </c>
      <c r="G128" s="107">
        <f t="shared" si="26"/>
        <v>564.30000000000121</v>
      </c>
      <c r="H128" s="35">
        <f t="shared" si="27"/>
        <v>1126.0000000000409</v>
      </c>
      <c r="I128" s="276"/>
      <c r="J128" s="276"/>
      <c r="K128" s="276"/>
      <c r="L128" s="276"/>
      <c r="M128" s="276"/>
      <c r="N128" s="276"/>
    </row>
    <row r="129" spans="1:14" ht="20.100000000000001" customHeight="1">
      <c r="A129" s="57" t="s">
        <v>245</v>
      </c>
      <c r="B129" s="26">
        <v>1201</v>
      </c>
      <c r="C129" s="30">
        <f>C128</f>
        <v>3039.3999999999996</v>
      </c>
      <c r="D129" s="30">
        <f>F129</f>
        <v>619.29999999999916</v>
      </c>
      <c r="E129" s="30">
        <f>E128</f>
        <v>54.999999999997918</v>
      </c>
      <c r="F129" s="30">
        <f>F128</f>
        <v>619.29999999999916</v>
      </c>
      <c r="G129" s="107">
        <f t="shared" si="26"/>
        <v>564.30000000000121</v>
      </c>
      <c r="H129" s="35">
        <f t="shared" si="27"/>
        <v>1126.0000000000409</v>
      </c>
      <c r="I129" s="278"/>
      <c r="J129" s="278"/>
      <c r="K129" s="278"/>
      <c r="L129" s="278"/>
      <c r="M129" s="278"/>
      <c r="N129" s="278"/>
    </row>
    <row r="130" spans="1:14" ht="20.100000000000001" customHeight="1">
      <c r="A130" s="57" t="s">
        <v>246</v>
      </c>
      <c r="B130" s="26">
        <v>1202</v>
      </c>
      <c r="C130" s="30"/>
      <c r="D130" s="30"/>
      <c r="E130" s="30"/>
      <c r="F130" s="30"/>
      <c r="G130" s="107"/>
      <c r="H130" s="35"/>
      <c r="I130" s="278"/>
      <c r="J130" s="278"/>
      <c r="K130" s="278"/>
      <c r="L130" s="278"/>
      <c r="M130" s="278"/>
      <c r="N130" s="278"/>
    </row>
    <row r="131" spans="1:14" s="4" customFormat="1" ht="20.100000000000001" customHeight="1">
      <c r="A131" s="51" t="s">
        <v>247</v>
      </c>
      <c r="B131" s="6">
        <v>1210</v>
      </c>
      <c r="C131" s="47">
        <f>SUM(C23,C80,C110,C112,C114,C125,C126)</f>
        <v>22835.5</v>
      </c>
      <c r="D131" s="47">
        <f>SUM(D23,D80,D110,D112,D114,D125,D126)</f>
        <v>22446.400000000001</v>
      </c>
      <c r="E131" s="47">
        <f>SUM(E23,E80,E110,E112,E114,E125,E126)</f>
        <v>22213.599999999999</v>
      </c>
      <c r="F131" s="47">
        <f>SUM(F23,F80,F110,F112,F114,F125,F126)</f>
        <v>22446.400000000001</v>
      </c>
      <c r="G131" s="107">
        <f t="shared" si="26"/>
        <v>232.80000000000291</v>
      </c>
      <c r="H131" s="35">
        <f t="shared" si="27"/>
        <v>101.04800662657112</v>
      </c>
      <c r="I131" s="276"/>
      <c r="J131" s="276"/>
      <c r="K131" s="276"/>
      <c r="L131" s="276"/>
      <c r="M131" s="276"/>
      <c r="N131" s="276"/>
    </row>
    <row r="132" spans="1:14" s="4" customFormat="1" ht="20.100000000000001" customHeight="1">
      <c r="A132" s="51" t="s">
        <v>248</v>
      </c>
      <c r="B132" s="6">
        <v>1220</v>
      </c>
      <c r="C132" s="47">
        <f>SUM(C24,C43,C72,C89,C111,C113,C120,C124,C127)</f>
        <v>19796.099999999999</v>
      </c>
      <c r="D132" s="47">
        <f>SUM(D24,D43,D72,D89,D111,D113,D120,D124,D127)</f>
        <v>21827.1</v>
      </c>
      <c r="E132" s="47">
        <f>SUM(E24,E43,E72,E89,E111,E113,E120,E124,E127)</f>
        <v>22158.6</v>
      </c>
      <c r="F132" s="47">
        <f>SUM(F24,F43,F72,F89,F111,F113,F120,F124,F127)</f>
        <v>21827.1</v>
      </c>
      <c r="G132" s="107">
        <f t="shared" si="26"/>
        <v>-331.5</v>
      </c>
      <c r="H132" s="35">
        <f t="shared" si="27"/>
        <v>98.503966857111919</v>
      </c>
      <c r="I132" s="276"/>
      <c r="J132" s="276"/>
      <c r="K132" s="276"/>
      <c r="L132" s="276"/>
      <c r="M132" s="276"/>
      <c r="N132" s="276"/>
    </row>
    <row r="133" spans="1:14" ht="20.100000000000001" customHeight="1">
      <c r="A133" s="57" t="s">
        <v>249</v>
      </c>
      <c r="B133" s="5">
        <v>1230</v>
      </c>
      <c r="C133" s="30"/>
      <c r="D133" s="30"/>
      <c r="E133" s="30"/>
      <c r="F133" s="30"/>
      <c r="G133" s="119"/>
      <c r="H133" s="34"/>
      <c r="I133" s="275"/>
      <c r="J133" s="275"/>
      <c r="K133" s="275"/>
      <c r="L133" s="275"/>
      <c r="M133" s="275"/>
      <c r="N133" s="275"/>
    </row>
    <row r="134" spans="1:14" s="4" customFormat="1" ht="36">
      <c r="A134" s="51" t="s">
        <v>250</v>
      </c>
      <c r="B134" s="6">
        <v>1300</v>
      </c>
      <c r="C134" s="47">
        <f>C109+C141</f>
        <v>4008.2</v>
      </c>
      <c r="D134" s="47">
        <f>D109+D141</f>
        <v>916.69999999999914</v>
      </c>
      <c r="E134" s="47">
        <f>E109+E141</f>
        <v>295.79999999999791</v>
      </c>
      <c r="F134" s="47">
        <f>F109+F141</f>
        <v>916.69999999999914</v>
      </c>
      <c r="G134" s="119">
        <f t="shared" ref="G134:G143" si="29">F134-E134</f>
        <v>620.90000000000123</v>
      </c>
      <c r="H134" s="34">
        <f t="shared" ref="H134:H143" si="30">(F134/E134)*100</f>
        <v>309.90534144692549</v>
      </c>
      <c r="I134" s="276"/>
      <c r="J134" s="276"/>
      <c r="K134" s="276"/>
      <c r="L134" s="276"/>
      <c r="M134" s="276"/>
      <c r="N134" s="276"/>
    </row>
    <row r="135" spans="1:14" s="4" customFormat="1" ht="20.100000000000001" customHeight="1">
      <c r="A135" s="51" t="s">
        <v>251</v>
      </c>
      <c r="B135" s="51"/>
      <c r="C135" s="197"/>
      <c r="D135" s="197"/>
      <c r="E135" s="197"/>
      <c r="F135" s="197"/>
      <c r="G135" s="119">
        <f t="shared" si="29"/>
        <v>0</v>
      </c>
      <c r="H135" s="34"/>
      <c r="I135" s="277"/>
      <c r="J135" s="277"/>
      <c r="K135" s="277"/>
      <c r="L135" s="277"/>
      <c r="M135" s="277"/>
      <c r="N135" s="277"/>
    </row>
    <row r="136" spans="1:14" s="4" customFormat="1" ht="20.100000000000001" customHeight="1">
      <c r="A136" s="57" t="s">
        <v>252</v>
      </c>
      <c r="B136" s="5">
        <v>1400</v>
      </c>
      <c r="C136" s="30">
        <f t="shared" ref="C136:D136" si="31">C137+C138</f>
        <v>7523.4</v>
      </c>
      <c r="D136" s="30">
        <f t="shared" si="31"/>
        <v>9165</v>
      </c>
      <c r="E136" s="30">
        <f>E137+E138</f>
        <v>8576</v>
      </c>
      <c r="F136" s="30">
        <f>F137+F138</f>
        <v>9165</v>
      </c>
      <c r="G136" s="119">
        <f t="shared" si="29"/>
        <v>589</v>
      </c>
      <c r="H136" s="34">
        <f t="shared" si="30"/>
        <v>106.86800373134329</v>
      </c>
      <c r="I136" s="275"/>
      <c r="J136" s="275"/>
      <c r="K136" s="275"/>
      <c r="L136" s="275"/>
      <c r="M136" s="275"/>
      <c r="N136" s="275"/>
    </row>
    <row r="137" spans="1:14" s="4" customFormat="1" ht="20.100000000000001" customHeight="1">
      <c r="A137" s="57" t="s">
        <v>253</v>
      </c>
      <c r="B137" s="194">
        <v>1401</v>
      </c>
      <c r="C137" s="30">
        <v>5502.9</v>
      </c>
      <c r="D137" s="30">
        <f>F137</f>
        <v>7391.2</v>
      </c>
      <c r="E137" s="30">
        <v>6411.1</v>
      </c>
      <c r="F137" s="30">
        <v>7391.2</v>
      </c>
      <c r="G137" s="119">
        <f t="shared" si="29"/>
        <v>980.09999999999945</v>
      </c>
      <c r="H137" s="34">
        <f t="shared" si="30"/>
        <v>115.28754815866232</v>
      </c>
      <c r="I137" s="278"/>
      <c r="J137" s="278"/>
      <c r="K137" s="278"/>
      <c r="L137" s="278"/>
      <c r="M137" s="278"/>
      <c r="N137" s="278"/>
    </row>
    <row r="138" spans="1:14" s="4" customFormat="1" ht="20.100000000000001" customHeight="1">
      <c r="A138" s="57" t="s">
        <v>254</v>
      </c>
      <c r="B138" s="194">
        <v>1402</v>
      </c>
      <c r="C138" s="30">
        <v>2020.5</v>
      </c>
      <c r="D138" s="30">
        <f t="shared" ref="D138:D142" si="32">F138</f>
        <v>1773.8</v>
      </c>
      <c r="E138" s="30">
        <v>2164.9</v>
      </c>
      <c r="F138" s="30">
        <v>1773.8</v>
      </c>
      <c r="G138" s="119">
        <f t="shared" si="29"/>
        <v>-391.10000000000014</v>
      </c>
      <c r="H138" s="34">
        <f t="shared" si="30"/>
        <v>81.934500438819342</v>
      </c>
      <c r="I138" s="278"/>
      <c r="J138" s="278"/>
      <c r="K138" s="278"/>
      <c r="L138" s="278"/>
      <c r="M138" s="278"/>
      <c r="N138" s="278"/>
    </row>
    <row r="139" spans="1:14" s="4" customFormat="1" ht="20.100000000000001" customHeight="1">
      <c r="A139" s="57" t="s">
        <v>127</v>
      </c>
      <c r="B139" s="198">
        <v>1410</v>
      </c>
      <c r="C139" s="30">
        <v>8236.1</v>
      </c>
      <c r="D139" s="30">
        <f t="shared" si="32"/>
        <v>9377.2000000000007</v>
      </c>
      <c r="E139" s="30">
        <v>10083.5</v>
      </c>
      <c r="F139" s="30">
        <v>9377.2000000000007</v>
      </c>
      <c r="G139" s="119">
        <f t="shared" si="29"/>
        <v>-706.29999999999927</v>
      </c>
      <c r="H139" s="34">
        <f t="shared" si="30"/>
        <v>92.995487677889628</v>
      </c>
      <c r="I139" s="275"/>
      <c r="J139" s="275"/>
      <c r="K139" s="275"/>
      <c r="L139" s="275"/>
      <c r="M139" s="275"/>
      <c r="N139" s="275"/>
    </row>
    <row r="140" spans="1:14" s="4" customFormat="1" ht="20.100000000000001" customHeight="1">
      <c r="A140" s="57" t="s">
        <v>184</v>
      </c>
      <c r="B140" s="198">
        <v>1420</v>
      </c>
      <c r="C140" s="30">
        <v>1777.6</v>
      </c>
      <c r="D140" s="30">
        <f t="shared" si="32"/>
        <v>1987.2</v>
      </c>
      <c r="E140" s="30">
        <v>2182</v>
      </c>
      <c r="F140" s="30">
        <v>1987.2</v>
      </c>
      <c r="G140" s="119">
        <f t="shared" si="29"/>
        <v>-194.79999999999995</v>
      </c>
      <c r="H140" s="34">
        <f t="shared" si="30"/>
        <v>91.072410632447301</v>
      </c>
      <c r="I140" s="275"/>
      <c r="J140" s="275"/>
      <c r="K140" s="275"/>
      <c r="L140" s="275"/>
      <c r="M140" s="275"/>
      <c r="N140" s="275"/>
    </row>
    <row r="141" spans="1:14" s="4" customFormat="1" ht="20.100000000000001" customHeight="1">
      <c r="A141" s="57" t="s">
        <v>255</v>
      </c>
      <c r="B141" s="198">
        <v>1430</v>
      </c>
      <c r="C141" s="30">
        <v>569.29999999999995</v>
      </c>
      <c r="D141" s="30">
        <f t="shared" si="32"/>
        <v>405.7</v>
      </c>
      <c r="E141" s="30">
        <v>474.7</v>
      </c>
      <c r="F141" s="30">
        <v>405.7</v>
      </c>
      <c r="G141" s="119">
        <f t="shared" si="29"/>
        <v>-69</v>
      </c>
      <c r="H141" s="34">
        <f t="shared" si="30"/>
        <v>85.464503897198227</v>
      </c>
      <c r="I141" s="275"/>
      <c r="J141" s="275"/>
      <c r="K141" s="275"/>
      <c r="L141" s="275"/>
      <c r="M141" s="275"/>
      <c r="N141" s="275"/>
    </row>
    <row r="142" spans="1:14" s="4" customFormat="1" ht="20.100000000000001" customHeight="1">
      <c r="A142" s="57" t="s">
        <v>256</v>
      </c>
      <c r="B142" s="198">
        <v>1440</v>
      </c>
      <c r="C142" s="30">
        <v>1022</v>
      </c>
      <c r="D142" s="30">
        <f t="shared" si="32"/>
        <v>754.9</v>
      </c>
      <c r="E142" s="30">
        <v>829.3</v>
      </c>
      <c r="F142" s="30">
        <v>754.9</v>
      </c>
      <c r="G142" s="119">
        <f t="shared" si="29"/>
        <v>-74.399999999999977</v>
      </c>
      <c r="H142" s="34">
        <f t="shared" si="30"/>
        <v>91.028578319064266</v>
      </c>
      <c r="I142" s="275"/>
      <c r="J142" s="275"/>
      <c r="K142" s="275"/>
      <c r="L142" s="275"/>
      <c r="M142" s="275"/>
      <c r="N142" s="275"/>
    </row>
    <row r="143" spans="1:14" s="4" customFormat="1" ht="17.399999999999999">
      <c r="A143" s="51" t="s">
        <v>172</v>
      </c>
      <c r="B143" s="199">
        <v>1450</v>
      </c>
      <c r="C143" s="47">
        <f>SUM(C136,C139:C142)</f>
        <v>19128.399999999998</v>
      </c>
      <c r="D143" s="47">
        <f>SUM(D136,D139:D142)</f>
        <v>21690.000000000004</v>
      </c>
      <c r="E143" s="47">
        <f>SUM(E136,E139:E142)</f>
        <v>22145.5</v>
      </c>
      <c r="F143" s="47">
        <f>SUM(F136,F139:F142)</f>
        <v>21690.000000000004</v>
      </c>
      <c r="G143" s="107">
        <f t="shared" si="29"/>
        <v>-455.49999999999636</v>
      </c>
      <c r="H143" s="35">
        <f t="shared" si="30"/>
        <v>97.94314872095913</v>
      </c>
      <c r="I143" s="276"/>
      <c r="J143" s="276"/>
      <c r="K143" s="276"/>
      <c r="L143" s="276"/>
      <c r="M143" s="276"/>
      <c r="N143" s="276"/>
    </row>
    <row r="144" spans="1:14" s="4" customFormat="1" ht="17.399999999999999">
      <c r="A144" s="193"/>
      <c r="B144" s="200"/>
      <c r="C144" s="200"/>
      <c r="D144" s="200"/>
      <c r="E144" s="200"/>
      <c r="F144" s="200"/>
      <c r="G144" s="200"/>
      <c r="H144" s="200"/>
      <c r="I144" s="200"/>
    </row>
    <row r="145" spans="1:9" s="4" customFormat="1" ht="17.399999999999999">
      <c r="A145" s="193"/>
      <c r="B145" s="200"/>
      <c r="C145" s="200"/>
      <c r="D145" s="200"/>
      <c r="E145" s="200"/>
      <c r="F145" s="200"/>
      <c r="G145" s="200"/>
      <c r="H145" s="200"/>
      <c r="I145" s="200"/>
    </row>
    <row r="146" spans="1:9">
      <c r="A146" s="50"/>
    </row>
    <row r="147" spans="1:9">
      <c r="A147" s="50"/>
    </row>
    <row r="148" spans="1:9">
      <c r="A148" s="50"/>
    </row>
    <row r="149" spans="1:9">
      <c r="A149" s="50"/>
    </row>
    <row r="150" spans="1:9">
      <c r="A150" s="50"/>
    </row>
    <row r="151" spans="1:9" ht="27.75" customHeight="1">
      <c r="A151" s="59" t="s">
        <v>484</v>
      </c>
      <c r="B151" s="1"/>
      <c r="C151" s="267" t="s">
        <v>151</v>
      </c>
      <c r="D151" s="267"/>
      <c r="E151" s="267"/>
      <c r="F151" s="267"/>
      <c r="G151" s="251" t="s">
        <v>485</v>
      </c>
      <c r="H151" s="251"/>
      <c r="I151" s="251"/>
    </row>
    <row r="152" spans="1:9">
      <c r="A152" s="12" t="s">
        <v>483</v>
      </c>
      <c r="B152" s="2"/>
      <c r="C152" s="245" t="s">
        <v>154</v>
      </c>
      <c r="D152" s="245"/>
      <c r="E152" s="245"/>
      <c r="F152" s="245"/>
      <c r="G152" s="245"/>
      <c r="H152" s="245"/>
      <c r="I152" s="245"/>
    </row>
    <row r="153" spans="1:9">
      <c r="A153" s="50"/>
    </row>
    <row r="154" spans="1:9">
      <c r="A154" s="50"/>
    </row>
    <row r="155" spans="1:9">
      <c r="A155" s="50"/>
    </row>
    <row r="156" spans="1:9">
      <c r="A156" s="50"/>
      <c r="C156" s="201">
        <f t="shared" ref="C156:D156" si="33">C24+C43+C89-C96</f>
        <v>19128.399999999998</v>
      </c>
      <c r="D156" s="201">
        <f t="shared" si="33"/>
        <v>21690</v>
      </c>
      <c r="E156" s="201">
        <f>E24+E43+E89-E96</f>
        <v>22145.5</v>
      </c>
      <c r="F156" s="201">
        <f>F24+F43+F89-F96</f>
        <v>21690</v>
      </c>
    </row>
    <row r="157" spans="1:9">
      <c r="A157" s="50"/>
    </row>
    <row r="158" spans="1:9">
      <c r="A158" s="50"/>
    </row>
    <row r="159" spans="1:9">
      <c r="A159" s="50"/>
    </row>
    <row r="160" spans="1:9">
      <c r="A160" s="50"/>
    </row>
    <row r="161" spans="1:9">
      <c r="A161" s="50"/>
    </row>
    <row r="162" spans="1:9">
      <c r="A162" s="50"/>
    </row>
    <row r="163" spans="1:9">
      <c r="A163" s="50"/>
    </row>
    <row r="164" spans="1:9">
      <c r="A164" s="50"/>
    </row>
    <row r="165" spans="1:9">
      <c r="A165" s="50"/>
      <c r="B165" s="2"/>
      <c r="C165" s="2"/>
      <c r="D165" s="2"/>
      <c r="E165" s="2"/>
      <c r="F165" s="2"/>
      <c r="G165" s="2"/>
      <c r="H165" s="2"/>
      <c r="I165" s="2"/>
    </row>
    <row r="166" spans="1:9">
      <c r="A166" s="50"/>
      <c r="B166" s="2"/>
      <c r="C166" s="2"/>
      <c r="D166" s="2"/>
      <c r="E166" s="2"/>
      <c r="F166" s="2"/>
      <c r="G166" s="2"/>
      <c r="H166" s="2"/>
      <c r="I166" s="2"/>
    </row>
    <row r="167" spans="1:9">
      <c r="A167" s="50"/>
      <c r="B167" s="2"/>
      <c r="C167" s="2"/>
      <c r="D167" s="2"/>
      <c r="E167" s="2"/>
      <c r="F167" s="2"/>
      <c r="G167" s="2"/>
      <c r="H167" s="2"/>
      <c r="I167" s="2"/>
    </row>
    <row r="168" spans="1:9">
      <c r="A168" s="50"/>
      <c r="B168" s="2"/>
      <c r="C168" s="2"/>
      <c r="D168" s="2"/>
      <c r="E168" s="2"/>
      <c r="F168" s="2"/>
      <c r="G168" s="2"/>
      <c r="H168" s="2"/>
      <c r="I168" s="2"/>
    </row>
    <row r="169" spans="1:9">
      <c r="A169" s="50"/>
      <c r="B169" s="2"/>
      <c r="C169" s="2"/>
      <c r="D169" s="2"/>
      <c r="E169" s="2"/>
      <c r="F169" s="2"/>
      <c r="G169" s="2"/>
      <c r="H169" s="2"/>
      <c r="I169" s="2"/>
    </row>
    <row r="170" spans="1:9">
      <c r="A170" s="50"/>
      <c r="B170" s="2"/>
      <c r="C170" s="2"/>
      <c r="D170" s="2"/>
      <c r="E170" s="2"/>
      <c r="F170" s="2"/>
      <c r="G170" s="2"/>
      <c r="H170" s="2"/>
      <c r="I170" s="2"/>
    </row>
    <row r="171" spans="1:9">
      <c r="A171" s="50"/>
      <c r="B171" s="2"/>
      <c r="C171" s="2"/>
      <c r="D171" s="2"/>
      <c r="E171" s="2"/>
      <c r="F171" s="2"/>
      <c r="G171" s="2"/>
      <c r="H171" s="2"/>
      <c r="I171" s="2"/>
    </row>
    <row r="172" spans="1:9">
      <c r="A172" s="50"/>
      <c r="B172" s="2"/>
      <c r="C172" s="2"/>
      <c r="D172" s="2"/>
      <c r="E172" s="2"/>
      <c r="F172" s="2"/>
      <c r="G172" s="2"/>
      <c r="H172" s="2"/>
      <c r="I172" s="2"/>
    </row>
    <row r="173" spans="1:9">
      <c r="A173" s="50"/>
      <c r="B173" s="2"/>
      <c r="C173" s="2"/>
      <c r="D173" s="2"/>
      <c r="E173" s="2"/>
      <c r="F173" s="2"/>
      <c r="G173" s="2"/>
      <c r="H173" s="2"/>
      <c r="I173" s="2"/>
    </row>
    <row r="174" spans="1:9">
      <c r="A174" s="50"/>
      <c r="B174" s="2"/>
      <c r="C174" s="2"/>
      <c r="D174" s="2"/>
      <c r="E174" s="2"/>
      <c r="F174" s="2"/>
      <c r="G174" s="2"/>
      <c r="H174" s="2"/>
      <c r="I174" s="2"/>
    </row>
    <row r="175" spans="1:9">
      <c r="A175" s="50"/>
      <c r="B175" s="2"/>
      <c r="C175" s="2"/>
      <c r="D175" s="2"/>
      <c r="E175" s="2"/>
      <c r="F175" s="2"/>
      <c r="G175" s="2"/>
      <c r="H175" s="2"/>
      <c r="I175" s="2"/>
    </row>
    <row r="176" spans="1:9">
      <c r="A176" s="50"/>
      <c r="B176" s="2"/>
      <c r="C176" s="2"/>
      <c r="D176" s="2"/>
      <c r="E176" s="2"/>
      <c r="F176" s="2"/>
      <c r="G176" s="2"/>
      <c r="H176" s="2"/>
      <c r="I176" s="2"/>
    </row>
    <row r="177" spans="1:9">
      <c r="A177" s="50"/>
      <c r="B177" s="2"/>
      <c r="C177" s="2"/>
      <c r="D177" s="2"/>
      <c r="E177" s="2"/>
      <c r="F177" s="2"/>
      <c r="G177" s="2"/>
      <c r="H177" s="2"/>
      <c r="I177" s="2"/>
    </row>
    <row r="178" spans="1:9">
      <c r="A178" s="50"/>
      <c r="B178" s="2"/>
      <c r="C178" s="2"/>
      <c r="D178" s="2"/>
      <c r="E178" s="2"/>
      <c r="F178" s="2"/>
      <c r="G178" s="2"/>
      <c r="H178" s="2"/>
      <c r="I178" s="2"/>
    </row>
    <row r="179" spans="1:9">
      <c r="A179" s="50"/>
      <c r="B179" s="2"/>
      <c r="C179" s="2"/>
      <c r="D179" s="2"/>
      <c r="E179" s="2"/>
      <c r="F179" s="2"/>
      <c r="G179" s="2"/>
      <c r="H179" s="2"/>
      <c r="I179" s="2"/>
    </row>
    <row r="180" spans="1:9">
      <c r="A180" s="50"/>
      <c r="B180" s="2"/>
      <c r="C180" s="2"/>
      <c r="D180" s="2"/>
      <c r="E180" s="2"/>
      <c r="F180" s="2"/>
      <c r="G180" s="2"/>
      <c r="H180" s="2"/>
      <c r="I180" s="2"/>
    </row>
    <row r="181" spans="1:9">
      <c r="A181" s="50"/>
      <c r="B181" s="2"/>
      <c r="C181" s="2"/>
      <c r="D181" s="2"/>
      <c r="E181" s="2"/>
      <c r="F181" s="2"/>
      <c r="G181" s="2"/>
      <c r="H181" s="2"/>
      <c r="I181" s="2"/>
    </row>
    <row r="182" spans="1:9">
      <c r="A182" s="50"/>
      <c r="B182" s="2"/>
      <c r="C182" s="2"/>
      <c r="D182" s="2"/>
      <c r="E182" s="2"/>
      <c r="F182" s="2"/>
      <c r="G182" s="2"/>
      <c r="H182" s="2"/>
      <c r="I182" s="2"/>
    </row>
    <row r="183" spans="1:9">
      <c r="A183" s="50"/>
      <c r="B183" s="2"/>
      <c r="C183" s="2"/>
      <c r="D183" s="2"/>
      <c r="E183" s="2"/>
      <c r="F183" s="2"/>
      <c r="G183" s="2"/>
      <c r="H183" s="2"/>
      <c r="I183" s="2"/>
    </row>
    <row r="184" spans="1:9">
      <c r="A184" s="50"/>
      <c r="B184" s="2"/>
      <c r="C184" s="2"/>
      <c r="D184" s="2"/>
      <c r="E184" s="2"/>
      <c r="F184" s="2"/>
      <c r="G184" s="2"/>
      <c r="H184" s="2"/>
      <c r="I184" s="2"/>
    </row>
    <row r="185" spans="1:9">
      <c r="A185" s="50"/>
      <c r="B185" s="2"/>
      <c r="C185" s="2"/>
      <c r="D185" s="2"/>
      <c r="E185" s="2"/>
      <c r="F185" s="2"/>
      <c r="G185" s="2"/>
      <c r="H185" s="2"/>
      <c r="I185" s="2"/>
    </row>
    <row r="186" spans="1:9">
      <c r="A186" s="50"/>
      <c r="B186" s="2"/>
      <c r="C186" s="2"/>
      <c r="D186" s="2"/>
      <c r="E186" s="2"/>
      <c r="F186" s="2"/>
      <c r="G186" s="2"/>
      <c r="H186" s="2"/>
      <c r="I186" s="2"/>
    </row>
    <row r="187" spans="1:9">
      <c r="A187" s="50"/>
      <c r="B187" s="2"/>
      <c r="C187" s="2"/>
      <c r="D187" s="2"/>
      <c r="E187" s="2"/>
      <c r="F187" s="2"/>
      <c r="G187" s="2"/>
      <c r="H187" s="2"/>
      <c r="I187" s="2"/>
    </row>
    <row r="188" spans="1:9">
      <c r="A188" s="50"/>
      <c r="B188" s="2"/>
      <c r="C188" s="2"/>
      <c r="D188" s="2"/>
      <c r="E188" s="2"/>
      <c r="F188" s="2"/>
      <c r="G188" s="2"/>
      <c r="H188" s="2"/>
      <c r="I188" s="2"/>
    </row>
    <row r="189" spans="1:9">
      <c r="A189" s="50"/>
      <c r="B189" s="2"/>
      <c r="C189" s="2"/>
      <c r="D189" s="2"/>
      <c r="E189" s="2"/>
      <c r="F189" s="2"/>
      <c r="G189" s="2"/>
      <c r="H189" s="2"/>
      <c r="I189" s="2"/>
    </row>
    <row r="190" spans="1:9">
      <c r="A190" s="50"/>
      <c r="B190" s="2"/>
      <c r="C190" s="2"/>
      <c r="D190" s="2"/>
      <c r="E190" s="2"/>
      <c r="F190" s="2"/>
      <c r="G190" s="2"/>
      <c r="H190" s="2"/>
      <c r="I190" s="2"/>
    </row>
    <row r="191" spans="1:9">
      <c r="A191" s="50"/>
      <c r="B191" s="2"/>
      <c r="C191" s="2"/>
      <c r="D191" s="2"/>
      <c r="E191" s="2"/>
      <c r="F191" s="2"/>
      <c r="G191" s="2"/>
      <c r="H191" s="2"/>
      <c r="I191" s="2"/>
    </row>
    <row r="192" spans="1:9">
      <c r="A192" s="50"/>
      <c r="B192" s="2"/>
      <c r="C192" s="2"/>
      <c r="D192" s="2"/>
      <c r="E192" s="2"/>
      <c r="F192" s="2"/>
      <c r="G192" s="2"/>
      <c r="H192" s="2"/>
      <c r="I192" s="2"/>
    </row>
    <row r="193" spans="1:9">
      <c r="A193" s="50"/>
      <c r="B193" s="2"/>
      <c r="C193" s="2"/>
      <c r="D193" s="2"/>
      <c r="E193" s="2"/>
      <c r="F193" s="2"/>
      <c r="G193" s="2"/>
      <c r="H193" s="2"/>
      <c r="I193" s="2"/>
    </row>
    <row r="194" spans="1:9">
      <c r="A194" s="50"/>
      <c r="B194" s="2"/>
      <c r="C194" s="2"/>
      <c r="D194" s="2"/>
      <c r="E194" s="2"/>
      <c r="F194" s="2"/>
      <c r="G194" s="2"/>
      <c r="H194" s="2"/>
      <c r="I194" s="2"/>
    </row>
    <row r="195" spans="1:9">
      <c r="A195" s="50"/>
      <c r="B195" s="2"/>
      <c r="C195" s="2"/>
      <c r="D195" s="2"/>
      <c r="E195" s="2"/>
      <c r="F195" s="2"/>
      <c r="G195" s="2"/>
      <c r="H195" s="2"/>
      <c r="I195" s="2"/>
    </row>
    <row r="196" spans="1:9">
      <c r="A196" s="50"/>
      <c r="B196" s="2"/>
      <c r="C196" s="2"/>
      <c r="D196" s="2"/>
      <c r="E196" s="2"/>
      <c r="F196" s="2"/>
      <c r="G196" s="2"/>
      <c r="H196" s="2"/>
      <c r="I196" s="2"/>
    </row>
    <row r="197" spans="1:9">
      <c r="A197" s="50"/>
      <c r="B197" s="2"/>
      <c r="C197" s="2"/>
      <c r="D197" s="2"/>
      <c r="E197" s="2"/>
      <c r="F197" s="2"/>
      <c r="G197" s="2"/>
      <c r="H197" s="2"/>
      <c r="I197" s="2"/>
    </row>
    <row r="198" spans="1:9">
      <c r="A198" s="50"/>
      <c r="B198" s="2"/>
      <c r="C198" s="2"/>
      <c r="D198" s="2"/>
      <c r="E198" s="2"/>
      <c r="F198" s="2"/>
      <c r="G198" s="2"/>
      <c r="H198" s="2"/>
      <c r="I198" s="2"/>
    </row>
    <row r="199" spans="1:9">
      <c r="A199" s="50"/>
      <c r="B199" s="2"/>
      <c r="C199" s="2"/>
      <c r="D199" s="2"/>
      <c r="E199" s="2"/>
      <c r="F199" s="2"/>
      <c r="G199" s="2"/>
      <c r="H199" s="2"/>
      <c r="I199" s="2"/>
    </row>
    <row r="200" spans="1:9">
      <c r="A200" s="50"/>
      <c r="B200" s="2"/>
      <c r="C200" s="2"/>
      <c r="D200" s="2"/>
      <c r="E200" s="2"/>
      <c r="F200" s="2"/>
      <c r="G200" s="2"/>
      <c r="H200" s="2"/>
      <c r="I200" s="2"/>
    </row>
    <row r="201" spans="1:9">
      <c r="A201" s="50"/>
      <c r="B201" s="2"/>
      <c r="C201" s="2"/>
      <c r="D201" s="2"/>
      <c r="E201" s="2"/>
      <c r="F201" s="2"/>
      <c r="G201" s="2"/>
      <c r="H201" s="2"/>
      <c r="I201" s="2"/>
    </row>
    <row r="202" spans="1:9">
      <c r="A202" s="50"/>
      <c r="B202" s="2"/>
      <c r="C202" s="2"/>
      <c r="D202" s="2"/>
      <c r="E202" s="2"/>
      <c r="F202" s="2"/>
      <c r="G202" s="2"/>
      <c r="H202" s="2"/>
      <c r="I202" s="2"/>
    </row>
    <row r="203" spans="1:9">
      <c r="A203" s="50"/>
      <c r="B203" s="2"/>
      <c r="C203" s="2"/>
      <c r="D203" s="2"/>
      <c r="E203" s="2"/>
      <c r="F203" s="2"/>
      <c r="G203" s="2"/>
      <c r="H203" s="2"/>
      <c r="I203" s="2"/>
    </row>
    <row r="204" spans="1:9">
      <c r="A204" s="50"/>
      <c r="B204" s="2"/>
      <c r="C204" s="2"/>
      <c r="D204" s="2"/>
      <c r="E204" s="2"/>
      <c r="F204" s="2"/>
      <c r="G204" s="2"/>
      <c r="H204" s="2"/>
      <c r="I204" s="2"/>
    </row>
    <row r="205" spans="1:9">
      <c r="A205" s="50"/>
      <c r="B205" s="2"/>
      <c r="C205" s="2"/>
      <c r="D205" s="2"/>
      <c r="E205" s="2"/>
      <c r="F205" s="2"/>
      <c r="G205" s="2"/>
      <c r="H205" s="2"/>
      <c r="I205" s="2"/>
    </row>
    <row r="206" spans="1:9">
      <c r="A206" s="50"/>
      <c r="B206" s="2"/>
      <c r="C206" s="2"/>
      <c r="D206" s="2"/>
      <c r="E206" s="2"/>
      <c r="F206" s="2"/>
      <c r="G206" s="2"/>
      <c r="H206" s="2"/>
      <c r="I206" s="2"/>
    </row>
    <row r="207" spans="1:9">
      <c r="A207" s="50"/>
      <c r="B207" s="2"/>
      <c r="C207" s="2"/>
      <c r="D207" s="2"/>
      <c r="E207" s="2"/>
      <c r="F207" s="2"/>
      <c r="G207" s="2"/>
      <c r="H207" s="2"/>
      <c r="I207" s="2"/>
    </row>
    <row r="208" spans="1:9">
      <c r="A208" s="50"/>
      <c r="B208" s="2"/>
      <c r="C208" s="2"/>
      <c r="D208" s="2"/>
      <c r="E208" s="2"/>
      <c r="F208" s="2"/>
      <c r="G208" s="2"/>
      <c r="H208" s="2"/>
      <c r="I208" s="2"/>
    </row>
    <row r="209" spans="1:9">
      <c r="A209" s="50"/>
      <c r="B209" s="2"/>
      <c r="C209" s="2"/>
      <c r="D209" s="2"/>
      <c r="E209" s="2"/>
      <c r="F209" s="2"/>
      <c r="G209" s="2"/>
      <c r="H209" s="2"/>
      <c r="I209" s="2"/>
    </row>
    <row r="210" spans="1:9">
      <c r="A210" s="50"/>
      <c r="B210" s="2"/>
      <c r="C210" s="2"/>
      <c r="D210" s="2"/>
      <c r="E210" s="2"/>
      <c r="F210" s="2"/>
      <c r="G210" s="2"/>
      <c r="H210" s="2"/>
      <c r="I210" s="2"/>
    </row>
    <row r="211" spans="1:9">
      <c r="A211" s="23"/>
      <c r="B211" s="2"/>
      <c r="C211" s="2"/>
      <c r="D211" s="2"/>
      <c r="E211" s="2"/>
      <c r="F211" s="2"/>
      <c r="G211" s="2"/>
      <c r="H211" s="2"/>
      <c r="I211" s="2"/>
    </row>
    <row r="212" spans="1:9">
      <c r="A212" s="23"/>
      <c r="B212" s="2"/>
      <c r="C212" s="2"/>
      <c r="D212" s="2"/>
      <c r="E212" s="2"/>
      <c r="F212" s="2"/>
      <c r="G212" s="2"/>
      <c r="H212" s="2"/>
      <c r="I212" s="2"/>
    </row>
    <row r="213" spans="1:9">
      <c r="A213" s="23"/>
      <c r="B213" s="2"/>
      <c r="C213" s="2"/>
      <c r="D213" s="2"/>
      <c r="E213" s="2"/>
      <c r="F213" s="2"/>
      <c r="G213" s="2"/>
      <c r="H213" s="2"/>
      <c r="I213" s="2"/>
    </row>
    <row r="214" spans="1:9">
      <c r="A214" s="23"/>
      <c r="B214" s="2"/>
      <c r="C214" s="2"/>
      <c r="D214" s="2"/>
      <c r="E214" s="2"/>
      <c r="F214" s="2"/>
      <c r="G214" s="2"/>
      <c r="H214" s="2"/>
      <c r="I214" s="2"/>
    </row>
    <row r="215" spans="1:9">
      <c r="A215" s="23"/>
      <c r="B215" s="2"/>
      <c r="C215" s="2"/>
      <c r="D215" s="2"/>
      <c r="E215" s="2"/>
      <c r="F215" s="2"/>
      <c r="G215" s="2"/>
      <c r="H215" s="2"/>
      <c r="I215" s="2"/>
    </row>
    <row r="216" spans="1:9">
      <c r="A216" s="23"/>
      <c r="B216" s="2"/>
      <c r="C216" s="2"/>
      <c r="D216" s="2"/>
      <c r="E216" s="2"/>
      <c r="F216" s="2"/>
      <c r="G216" s="2"/>
      <c r="H216" s="2"/>
      <c r="I216" s="2"/>
    </row>
    <row r="217" spans="1:9">
      <c r="A217" s="23"/>
      <c r="B217" s="2"/>
      <c r="C217" s="2"/>
      <c r="D217" s="2"/>
      <c r="E217" s="2"/>
      <c r="F217" s="2"/>
      <c r="G217" s="2"/>
      <c r="H217" s="2"/>
      <c r="I217" s="2"/>
    </row>
    <row r="218" spans="1:9">
      <c r="A218" s="23"/>
      <c r="B218" s="2"/>
      <c r="C218" s="2"/>
      <c r="D218" s="2"/>
      <c r="E218" s="2"/>
      <c r="F218" s="2"/>
      <c r="G218" s="2"/>
      <c r="H218" s="2"/>
      <c r="I218" s="2"/>
    </row>
    <row r="219" spans="1:9">
      <c r="A219" s="23"/>
      <c r="B219" s="2"/>
      <c r="C219" s="2"/>
      <c r="D219" s="2"/>
      <c r="E219" s="2"/>
      <c r="F219" s="2"/>
      <c r="G219" s="2"/>
      <c r="H219" s="2"/>
      <c r="I219" s="2"/>
    </row>
    <row r="220" spans="1:9">
      <c r="A220" s="23"/>
      <c r="B220" s="2"/>
      <c r="C220" s="2"/>
      <c r="D220" s="2"/>
      <c r="E220" s="2"/>
      <c r="F220" s="2"/>
      <c r="G220" s="2"/>
      <c r="H220" s="2"/>
      <c r="I220" s="2"/>
    </row>
    <row r="221" spans="1:9">
      <c r="A221" s="23"/>
      <c r="B221" s="2"/>
      <c r="C221" s="2"/>
      <c r="D221" s="2"/>
      <c r="E221" s="2"/>
      <c r="F221" s="2"/>
      <c r="G221" s="2"/>
      <c r="H221" s="2"/>
      <c r="I221" s="2"/>
    </row>
    <row r="222" spans="1:9">
      <c r="A222" s="23"/>
      <c r="B222" s="2"/>
      <c r="C222" s="2"/>
      <c r="D222" s="2"/>
      <c r="E222" s="2"/>
      <c r="F222" s="2"/>
      <c r="G222" s="2"/>
      <c r="H222" s="2"/>
      <c r="I222" s="2"/>
    </row>
    <row r="223" spans="1:9">
      <c r="A223" s="23"/>
      <c r="B223" s="2"/>
      <c r="C223" s="2"/>
      <c r="D223" s="2"/>
      <c r="E223" s="2"/>
      <c r="F223" s="2"/>
      <c r="G223" s="2"/>
      <c r="H223" s="2"/>
      <c r="I223" s="2"/>
    </row>
    <row r="224" spans="1:9">
      <c r="A224" s="23"/>
      <c r="B224" s="2"/>
      <c r="C224" s="2"/>
      <c r="D224" s="2"/>
      <c r="E224" s="2"/>
      <c r="F224" s="2"/>
      <c r="G224" s="2"/>
      <c r="H224" s="2"/>
      <c r="I224" s="2"/>
    </row>
    <row r="225" spans="1:9">
      <c r="A225" s="23"/>
      <c r="B225" s="2"/>
      <c r="C225" s="2"/>
      <c r="D225" s="2"/>
      <c r="E225" s="2"/>
      <c r="F225" s="2"/>
      <c r="G225" s="2"/>
      <c r="H225" s="2"/>
      <c r="I225" s="2"/>
    </row>
    <row r="226" spans="1:9">
      <c r="A226" s="23"/>
      <c r="B226" s="2"/>
      <c r="C226" s="2"/>
      <c r="D226" s="2"/>
      <c r="E226" s="2"/>
      <c r="F226" s="2"/>
      <c r="G226" s="2"/>
      <c r="H226" s="2"/>
      <c r="I226" s="2"/>
    </row>
    <row r="227" spans="1:9">
      <c r="A227" s="23"/>
      <c r="B227" s="2"/>
      <c r="C227" s="2"/>
      <c r="D227" s="2"/>
      <c r="E227" s="2"/>
      <c r="F227" s="2"/>
      <c r="G227" s="2"/>
      <c r="H227" s="2"/>
      <c r="I227" s="2"/>
    </row>
    <row r="228" spans="1:9">
      <c r="A228" s="23"/>
      <c r="B228" s="2"/>
      <c r="C228" s="2"/>
      <c r="D228" s="2"/>
      <c r="E228" s="2"/>
      <c r="F228" s="2"/>
      <c r="G228" s="2"/>
      <c r="H228" s="2"/>
      <c r="I228" s="2"/>
    </row>
    <row r="229" spans="1:9">
      <c r="A229" s="23"/>
      <c r="B229" s="2"/>
      <c r="C229" s="2"/>
      <c r="D229" s="2"/>
      <c r="E229" s="2"/>
      <c r="F229" s="2"/>
      <c r="G229" s="2"/>
      <c r="H229" s="2"/>
      <c r="I229" s="2"/>
    </row>
    <row r="230" spans="1:9">
      <c r="A230" s="23"/>
      <c r="B230" s="2"/>
      <c r="C230" s="2"/>
      <c r="D230" s="2"/>
      <c r="E230" s="2"/>
      <c r="F230" s="2"/>
      <c r="G230" s="2"/>
      <c r="H230" s="2"/>
      <c r="I230" s="2"/>
    </row>
    <row r="231" spans="1:9">
      <c r="A231" s="23"/>
      <c r="B231" s="2"/>
      <c r="C231" s="2"/>
      <c r="D231" s="2"/>
      <c r="E231" s="2"/>
      <c r="F231" s="2"/>
      <c r="G231" s="2"/>
      <c r="H231" s="2"/>
      <c r="I231" s="2"/>
    </row>
    <row r="232" spans="1:9">
      <c r="A232" s="23"/>
      <c r="B232" s="2"/>
      <c r="C232" s="2"/>
      <c r="D232" s="2"/>
      <c r="E232" s="2"/>
      <c r="F232" s="2"/>
      <c r="G232" s="2"/>
      <c r="H232" s="2"/>
      <c r="I232" s="2"/>
    </row>
    <row r="233" spans="1:9">
      <c r="A233" s="23"/>
      <c r="B233" s="2"/>
      <c r="C233" s="2"/>
      <c r="D233" s="2"/>
      <c r="E233" s="2"/>
      <c r="F233" s="2"/>
      <c r="G233" s="2"/>
      <c r="H233" s="2"/>
      <c r="I233" s="2"/>
    </row>
    <row r="234" spans="1:9">
      <c r="A234" s="23"/>
      <c r="B234" s="2"/>
      <c r="C234" s="2"/>
      <c r="D234" s="2"/>
      <c r="E234" s="2"/>
      <c r="F234" s="2"/>
      <c r="G234" s="2"/>
      <c r="H234" s="2"/>
      <c r="I234" s="2"/>
    </row>
    <row r="235" spans="1:9">
      <c r="A235" s="23"/>
      <c r="B235" s="2"/>
      <c r="C235" s="2"/>
      <c r="D235" s="2"/>
      <c r="E235" s="2"/>
      <c r="F235" s="2"/>
      <c r="G235" s="2"/>
      <c r="H235" s="2"/>
      <c r="I235" s="2"/>
    </row>
    <row r="236" spans="1:9">
      <c r="A236" s="23"/>
      <c r="B236" s="2"/>
      <c r="C236" s="2"/>
      <c r="D236" s="2"/>
      <c r="E236" s="2"/>
      <c r="F236" s="2"/>
      <c r="G236" s="2"/>
      <c r="H236" s="2"/>
      <c r="I236" s="2"/>
    </row>
    <row r="237" spans="1:9">
      <c r="A237" s="23"/>
      <c r="B237" s="2"/>
      <c r="C237" s="2"/>
      <c r="D237" s="2"/>
      <c r="E237" s="2"/>
      <c r="F237" s="2"/>
      <c r="G237" s="2"/>
      <c r="H237" s="2"/>
      <c r="I237" s="2"/>
    </row>
    <row r="238" spans="1:9">
      <c r="A238" s="23"/>
      <c r="B238" s="2"/>
      <c r="C238" s="2"/>
      <c r="D238" s="2"/>
      <c r="E238" s="2"/>
      <c r="F238" s="2"/>
      <c r="G238" s="2"/>
      <c r="H238" s="2"/>
      <c r="I238" s="2"/>
    </row>
    <row r="239" spans="1:9">
      <c r="A239" s="23"/>
      <c r="B239" s="2"/>
      <c r="C239" s="2"/>
      <c r="D239" s="2"/>
      <c r="E239" s="2"/>
      <c r="F239" s="2"/>
      <c r="G239" s="2"/>
      <c r="H239" s="2"/>
      <c r="I239" s="2"/>
    </row>
    <row r="240" spans="1:9">
      <c r="A240" s="23"/>
      <c r="B240" s="2"/>
      <c r="C240" s="2"/>
      <c r="D240" s="2"/>
      <c r="E240" s="2"/>
      <c r="F240" s="2"/>
      <c r="G240" s="2"/>
      <c r="H240" s="2"/>
      <c r="I240" s="2"/>
    </row>
    <row r="241" spans="1:9">
      <c r="A241" s="23"/>
      <c r="B241" s="2"/>
      <c r="C241" s="2"/>
      <c r="D241" s="2"/>
      <c r="E241" s="2"/>
      <c r="F241" s="2"/>
      <c r="G241" s="2"/>
      <c r="H241" s="2"/>
      <c r="I241" s="2"/>
    </row>
    <row r="242" spans="1:9">
      <c r="A242" s="23"/>
      <c r="B242" s="2"/>
      <c r="C242" s="2"/>
      <c r="D242" s="2"/>
      <c r="E242" s="2"/>
      <c r="F242" s="2"/>
      <c r="G242" s="2"/>
      <c r="H242" s="2"/>
      <c r="I242" s="2"/>
    </row>
    <row r="243" spans="1:9">
      <c r="A243" s="23"/>
      <c r="B243" s="2"/>
      <c r="C243" s="2"/>
      <c r="D243" s="2"/>
      <c r="E243" s="2"/>
      <c r="F243" s="2"/>
      <c r="G243" s="2"/>
      <c r="H243" s="2"/>
      <c r="I243" s="2"/>
    </row>
    <row r="244" spans="1:9">
      <c r="A244" s="23"/>
      <c r="B244" s="2"/>
      <c r="C244" s="2"/>
      <c r="D244" s="2"/>
      <c r="E244" s="2"/>
      <c r="F244" s="2"/>
      <c r="G244" s="2"/>
      <c r="H244" s="2"/>
      <c r="I244" s="2"/>
    </row>
    <row r="245" spans="1:9">
      <c r="A245" s="23"/>
      <c r="B245" s="2"/>
      <c r="C245" s="2"/>
      <c r="D245" s="2"/>
      <c r="E245" s="2"/>
      <c r="F245" s="2"/>
      <c r="G245" s="2"/>
      <c r="H245" s="2"/>
      <c r="I245" s="2"/>
    </row>
    <row r="246" spans="1:9">
      <c r="A246" s="23"/>
      <c r="B246" s="2"/>
      <c r="C246" s="2"/>
      <c r="D246" s="2"/>
      <c r="E246" s="2"/>
      <c r="F246" s="2"/>
      <c r="G246" s="2"/>
      <c r="H246" s="2"/>
      <c r="I246" s="2"/>
    </row>
    <row r="247" spans="1:9">
      <c r="A247" s="23"/>
      <c r="B247" s="2"/>
      <c r="C247" s="2"/>
      <c r="D247" s="2"/>
      <c r="E247" s="2"/>
      <c r="F247" s="2"/>
      <c r="G247" s="2"/>
      <c r="H247" s="2"/>
      <c r="I247" s="2"/>
    </row>
    <row r="248" spans="1:9">
      <c r="A248" s="23"/>
      <c r="B248" s="2"/>
      <c r="C248" s="2"/>
      <c r="D248" s="2"/>
      <c r="E248" s="2"/>
      <c r="F248" s="2"/>
      <c r="G248" s="2"/>
      <c r="H248" s="2"/>
      <c r="I248" s="2"/>
    </row>
    <row r="249" spans="1:9">
      <c r="A249" s="23"/>
      <c r="B249" s="2"/>
      <c r="C249" s="2"/>
      <c r="D249" s="2"/>
      <c r="E249" s="2"/>
      <c r="F249" s="2"/>
      <c r="G249" s="2"/>
      <c r="H249" s="2"/>
      <c r="I249" s="2"/>
    </row>
    <row r="250" spans="1:9">
      <c r="A250" s="23"/>
      <c r="B250" s="2"/>
      <c r="C250" s="2"/>
      <c r="D250" s="2"/>
      <c r="E250" s="2"/>
      <c r="F250" s="2"/>
      <c r="G250" s="2"/>
      <c r="H250" s="2"/>
      <c r="I250" s="2"/>
    </row>
    <row r="251" spans="1:9">
      <c r="A251" s="23"/>
      <c r="B251" s="2"/>
      <c r="C251" s="2"/>
      <c r="D251" s="2"/>
      <c r="E251" s="2"/>
      <c r="F251" s="2"/>
      <c r="G251" s="2"/>
      <c r="H251" s="2"/>
      <c r="I251" s="2"/>
    </row>
    <row r="252" spans="1:9">
      <c r="A252" s="23"/>
      <c r="B252" s="2"/>
      <c r="C252" s="2"/>
      <c r="D252" s="2"/>
      <c r="E252" s="2"/>
      <c r="F252" s="2"/>
      <c r="G252" s="2"/>
      <c r="H252" s="2"/>
      <c r="I252" s="2"/>
    </row>
    <row r="253" spans="1:9">
      <c r="A253" s="23"/>
      <c r="B253" s="2"/>
      <c r="C253" s="2"/>
      <c r="D253" s="2"/>
      <c r="E253" s="2"/>
      <c r="F253" s="2"/>
      <c r="G253" s="2"/>
      <c r="H253" s="2"/>
      <c r="I253" s="2"/>
    </row>
    <row r="254" spans="1:9">
      <c r="A254" s="23"/>
      <c r="B254" s="2"/>
      <c r="C254" s="2"/>
      <c r="D254" s="2"/>
      <c r="E254" s="2"/>
      <c r="F254" s="2"/>
      <c r="G254" s="2"/>
      <c r="H254" s="2"/>
      <c r="I254" s="2"/>
    </row>
    <row r="255" spans="1:9">
      <c r="A255" s="23"/>
      <c r="B255" s="2"/>
      <c r="C255" s="2"/>
      <c r="D255" s="2"/>
      <c r="E255" s="2"/>
      <c r="F255" s="2"/>
      <c r="G255" s="2"/>
      <c r="H255" s="2"/>
      <c r="I255" s="2"/>
    </row>
    <row r="256" spans="1:9">
      <c r="A256" s="23"/>
      <c r="B256" s="2"/>
      <c r="C256" s="2"/>
      <c r="D256" s="2"/>
      <c r="E256" s="2"/>
      <c r="F256" s="2"/>
      <c r="G256" s="2"/>
      <c r="H256" s="2"/>
      <c r="I256" s="2"/>
    </row>
    <row r="257" spans="1:9">
      <c r="A257" s="23"/>
      <c r="B257" s="2"/>
      <c r="C257" s="2"/>
      <c r="D257" s="2"/>
      <c r="E257" s="2"/>
      <c r="F257" s="2"/>
      <c r="G257" s="2"/>
      <c r="H257" s="2"/>
      <c r="I257" s="2"/>
    </row>
    <row r="258" spans="1:9">
      <c r="A258" s="23"/>
      <c r="B258" s="2"/>
      <c r="C258" s="2"/>
      <c r="D258" s="2"/>
      <c r="E258" s="2"/>
      <c r="F258" s="2"/>
      <c r="G258" s="2"/>
      <c r="H258" s="2"/>
      <c r="I258" s="2"/>
    </row>
    <row r="259" spans="1:9">
      <c r="A259" s="23"/>
      <c r="B259" s="2"/>
      <c r="C259" s="2"/>
      <c r="D259" s="2"/>
      <c r="E259" s="2"/>
      <c r="F259" s="2"/>
      <c r="G259" s="2"/>
      <c r="H259" s="2"/>
      <c r="I259" s="2"/>
    </row>
    <row r="260" spans="1:9">
      <c r="A260" s="23"/>
      <c r="B260" s="2"/>
      <c r="C260" s="2"/>
      <c r="D260" s="2"/>
      <c r="E260" s="2"/>
      <c r="F260" s="2"/>
      <c r="G260" s="2"/>
      <c r="H260" s="2"/>
      <c r="I260" s="2"/>
    </row>
    <row r="261" spans="1:9">
      <c r="A261" s="23"/>
      <c r="B261" s="2"/>
      <c r="C261" s="2"/>
      <c r="D261" s="2"/>
      <c r="E261" s="2"/>
      <c r="F261" s="2"/>
      <c r="G261" s="2"/>
      <c r="H261" s="2"/>
      <c r="I261" s="2"/>
    </row>
    <row r="262" spans="1:9">
      <c r="A262" s="23"/>
      <c r="B262" s="2"/>
      <c r="C262" s="2"/>
      <c r="D262" s="2"/>
      <c r="E262" s="2"/>
      <c r="F262" s="2"/>
      <c r="G262" s="2"/>
      <c r="H262" s="2"/>
      <c r="I262" s="2"/>
    </row>
    <row r="263" spans="1:9">
      <c r="A263" s="23"/>
      <c r="B263" s="2"/>
      <c r="C263" s="2"/>
      <c r="D263" s="2"/>
      <c r="E263" s="2"/>
      <c r="F263" s="2"/>
      <c r="G263" s="2"/>
      <c r="H263" s="2"/>
      <c r="I263" s="2"/>
    </row>
    <row r="264" spans="1:9">
      <c r="A264" s="23"/>
      <c r="B264" s="2"/>
      <c r="C264" s="2"/>
      <c r="D264" s="2"/>
      <c r="E264" s="2"/>
      <c r="F264" s="2"/>
      <c r="G264" s="2"/>
      <c r="H264" s="2"/>
      <c r="I264" s="2"/>
    </row>
    <row r="265" spans="1:9">
      <c r="A265" s="23"/>
      <c r="B265" s="2"/>
      <c r="C265" s="2"/>
      <c r="D265" s="2"/>
      <c r="E265" s="2"/>
      <c r="F265" s="2"/>
      <c r="G265" s="2"/>
      <c r="H265" s="2"/>
      <c r="I265" s="2"/>
    </row>
    <row r="266" spans="1:9">
      <c r="A266" s="23"/>
      <c r="B266" s="2"/>
      <c r="C266" s="2"/>
      <c r="D266" s="2"/>
      <c r="E266" s="2"/>
      <c r="F266" s="2"/>
      <c r="G266" s="2"/>
      <c r="H266" s="2"/>
      <c r="I266" s="2"/>
    </row>
    <row r="267" spans="1:9">
      <c r="A267" s="23"/>
      <c r="B267" s="2"/>
      <c r="C267" s="2"/>
      <c r="D267" s="2"/>
      <c r="E267" s="2"/>
      <c r="F267" s="2"/>
      <c r="G267" s="2"/>
      <c r="H267" s="2"/>
      <c r="I267" s="2"/>
    </row>
    <row r="268" spans="1:9">
      <c r="A268" s="23"/>
      <c r="B268" s="2"/>
      <c r="C268" s="2"/>
      <c r="D268" s="2"/>
      <c r="E268" s="2"/>
      <c r="F268" s="2"/>
      <c r="G268" s="2"/>
      <c r="H268" s="2"/>
      <c r="I268" s="2"/>
    </row>
    <row r="269" spans="1:9">
      <c r="A269" s="23"/>
      <c r="B269" s="2"/>
      <c r="C269" s="2"/>
      <c r="D269" s="2"/>
      <c r="E269" s="2"/>
      <c r="F269" s="2"/>
      <c r="G269" s="2"/>
      <c r="H269" s="2"/>
      <c r="I269" s="2"/>
    </row>
    <row r="270" spans="1:9">
      <c r="A270" s="23"/>
      <c r="B270" s="2"/>
      <c r="C270" s="2"/>
      <c r="D270" s="2"/>
      <c r="E270" s="2"/>
      <c r="F270" s="2"/>
      <c r="G270" s="2"/>
      <c r="H270" s="2"/>
      <c r="I270" s="2"/>
    </row>
    <row r="271" spans="1:9">
      <c r="A271" s="23"/>
      <c r="B271" s="2"/>
      <c r="C271" s="2"/>
      <c r="D271" s="2"/>
      <c r="E271" s="2"/>
      <c r="F271" s="2"/>
      <c r="G271" s="2"/>
      <c r="H271" s="2"/>
      <c r="I271" s="2"/>
    </row>
    <row r="272" spans="1:9">
      <c r="A272" s="23"/>
      <c r="B272" s="2"/>
      <c r="C272" s="2"/>
      <c r="D272" s="2"/>
      <c r="E272" s="2"/>
      <c r="F272" s="2"/>
      <c r="G272" s="2"/>
      <c r="H272" s="2"/>
      <c r="I272" s="2"/>
    </row>
    <row r="273" spans="1:9">
      <c r="A273" s="23"/>
      <c r="B273" s="2"/>
      <c r="C273" s="2"/>
      <c r="D273" s="2"/>
      <c r="E273" s="2"/>
      <c r="F273" s="2"/>
      <c r="G273" s="2"/>
      <c r="H273" s="2"/>
      <c r="I273" s="2"/>
    </row>
    <row r="274" spans="1:9">
      <c r="A274" s="23"/>
      <c r="B274" s="2"/>
      <c r="C274" s="2"/>
      <c r="D274" s="2"/>
      <c r="E274" s="2"/>
      <c r="F274" s="2"/>
      <c r="G274" s="2"/>
      <c r="H274" s="2"/>
      <c r="I274" s="2"/>
    </row>
    <row r="275" spans="1:9">
      <c r="A275" s="23"/>
      <c r="B275" s="2"/>
      <c r="C275" s="2"/>
      <c r="D275" s="2"/>
      <c r="E275" s="2"/>
      <c r="F275" s="2"/>
      <c r="G275" s="2"/>
      <c r="H275" s="2"/>
      <c r="I275" s="2"/>
    </row>
    <row r="276" spans="1:9">
      <c r="A276" s="23"/>
      <c r="B276" s="2"/>
      <c r="C276" s="2"/>
      <c r="D276" s="2"/>
      <c r="E276" s="2"/>
      <c r="F276" s="2"/>
      <c r="G276" s="2"/>
      <c r="H276" s="2"/>
      <c r="I276" s="2"/>
    </row>
    <row r="277" spans="1:9">
      <c r="A277" s="23"/>
      <c r="B277" s="2"/>
      <c r="C277" s="2"/>
      <c r="D277" s="2"/>
      <c r="E277" s="2"/>
      <c r="F277" s="2"/>
      <c r="G277" s="2"/>
      <c r="H277" s="2"/>
      <c r="I277" s="2"/>
    </row>
    <row r="278" spans="1:9">
      <c r="A278" s="23"/>
      <c r="B278" s="2"/>
      <c r="C278" s="2"/>
      <c r="D278" s="2"/>
      <c r="E278" s="2"/>
      <c r="F278" s="2"/>
      <c r="G278" s="2"/>
      <c r="H278" s="2"/>
      <c r="I278" s="2"/>
    </row>
    <row r="279" spans="1:9">
      <c r="A279" s="23"/>
      <c r="B279" s="2"/>
      <c r="C279" s="2"/>
      <c r="D279" s="2"/>
      <c r="E279" s="2"/>
      <c r="F279" s="2"/>
      <c r="G279" s="2"/>
      <c r="H279" s="2"/>
      <c r="I279" s="2"/>
    </row>
    <row r="280" spans="1:9">
      <c r="A280" s="23"/>
      <c r="B280" s="2"/>
      <c r="C280" s="2"/>
      <c r="D280" s="2"/>
      <c r="E280" s="2"/>
      <c r="F280" s="2"/>
      <c r="G280" s="2"/>
      <c r="H280" s="2"/>
      <c r="I280" s="2"/>
    </row>
    <row r="281" spans="1:9">
      <c r="A281" s="23"/>
      <c r="B281" s="2"/>
      <c r="C281" s="2"/>
      <c r="D281" s="2"/>
      <c r="E281" s="2"/>
      <c r="F281" s="2"/>
      <c r="G281" s="2"/>
      <c r="H281" s="2"/>
      <c r="I281" s="2"/>
    </row>
    <row r="282" spans="1:9">
      <c r="A282" s="23"/>
      <c r="B282" s="2"/>
      <c r="C282" s="2"/>
      <c r="D282" s="2"/>
      <c r="E282" s="2"/>
      <c r="F282" s="2"/>
      <c r="G282" s="2"/>
      <c r="H282" s="2"/>
      <c r="I282" s="2"/>
    </row>
    <row r="283" spans="1:9">
      <c r="A283" s="23"/>
      <c r="B283" s="2"/>
      <c r="C283" s="2"/>
      <c r="D283" s="2"/>
      <c r="E283" s="2"/>
      <c r="F283" s="2"/>
      <c r="G283" s="2"/>
      <c r="H283" s="2"/>
      <c r="I283" s="2"/>
    </row>
    <row r="284" spans="1:9">
      <c r="A284" s="23"/>
      <c r="B284" s="2"/>
      <c r="C284" s="2"/>
      <c r="D284" s="2"/>
      <c r="E284" s="2"/>
      <c r="F284" s="2"/>
      <c r="G284" s="2"/>
      <c r="H284" s="2"/>
      <c r="I284" s="2"/>
    </row>
    <row r="285" spans="1:9">
      <c r="A285" s="23"/>
      <c r="B285" s="2"/>
      <c r="C285" s="2"/>
      <c r="D285" s="2"/>
      <c r="E285" s="2"/>
      <c r="F285" s="2"/>
      <c r="G285" s="2"/>
      <c r="H285" s="2"/>
      <c r="I285" s="2"/>
    </row>
    <row r="286" spans="1:9">
      <c r="A286" s="23"/>
      <c r="B286" s="2"/>
      <c r="C286" s="2"/>
      <c r="D286" s="2"/>
      <c r="E286" s="2"/>
      <c r="F286" s="2"/>
      <c r="G286" s="2"/>
      <c r="H286" s="2"/>
      <c r="I286" s="2"/>
    </row>
    <row r="287" spans="1:9">
      <c r="A287" s="23"/>
      <c r="B287" s="2"/>
      <c r="C287" s="2"/>
      <c r="D287" s="2"/>
      <c r="E287" s="2"/>
      <c r="F287" s="2"/>
      <c r="G287" s="2"/>
      <c r="H287" s="2"/>
      <c r="I287" s="2"/>
    </row>
    <row r="288" spans="1:9">
      <c r="A288" s="23"/>
      <c r="B288" s="2"/>
      <c r="C288" s="2"/>
      <c r="D288" s="2"/>
      <c r="E288" s="2"/>
      <c r="F288" s="2"/>
      <c r="G288" s="2"/>
      <c r="H288" s="2"/>
      <c r="I288" s="2"/>
    </row>
    <row r="289" spans="1:9">
      <c r="A289" s="23"/>
      <c r="B289" s="2"/>
      <c r="C289" s="2"/>
      <c r="D289" s="2"/>
      <c r="E289" s="2"/>
      <c r="F289" s="2"/>
      <c r="G289" s="2"/>
      <c r="H289" s="2"/>
      <c r="I289" s="2"/>
    </row>
    <row r="290" spans="1:9">
      <c r="A290" s="23"/>
      <c r="B290" s="2"/>
      <c r="C290" s="2"/>
      <c r="D290" s="2"/>
      <c r="E290" s="2"/>
      <c r="F290" s="2"/>
      <c r="G290" s="2"/>
      <c r="H290" s="2"/>
      <c r="I290" s="2"/>
    </row>
    <row r="291" spans="1:9">
      <c r="A291" s="23"/>
      <c r="B291" s="2"/>
      <c r="C291" s="2"/>
      <c r="D291" s="2"/>
      <c r="E291" s="2"/>
      <c r="F291" s="2"/>
      <c r="G291" s="2"/>
      <c r="H291" s="2"/>
      <c r="I291" s="2"/>
    </row>
    <row r="292" spans="1:9">
      <c r="A292" s="23"/>
      <c r="B292" s="2"/>
      <c r="C292" s="2"/>
      <c r="D292" s="2"/>
      <c r="E292" s="2"/>
      <c r="F292" s="2"/>
      <c r="G292" s="2"/>
      <c r="H292" s="2"/>
      <c r="I292" s="2"/>
    </row>
    <row r="293" spans="1:9">
      <c r="A293" s="23"/>
      <c r="B293" s="2"/>
      <c r="C293" s="2"/>
      <c r="D293" s="2"/>
      <c r="E293" s="2"/>
      <c r="F293" s="2"/>
      <c r="G293" s="2"/>
      <c r="H293" s="2"/>
      <c r="I293" s="2"/>
    </row>
    <row r="294" spans="1:9">
      <c r="A294" s="23"/>
      <c r="B294" s="2"/>
      <c r="C294" s="2"/>
      <c r="D294" s="2"/>
      <c r="E294" s="2"/>
      <c r="F294" s="2"/>
      <c r="G294" s="2"/>
      <c r="H294" s="2"/>
      <c r="I294" s="2"/>
    </row>
    <row r="295" spans="1:9">
      <c r="A295" s="23"/>
      <c r="B295" s="2"/>
      <c r="C295" s="2"/>
      <c r="D295" s="2"/>
      <c r="E295" s="2"/>
      <c r="F295" s="2"/>
      <c r="G295" s="2"/>
      <c r="H295" s="2"/>
      <c r="I295" s="2"/>
    </row>
    <row r="296" spans="1:9">
      <c r="A296" s="23"/>
      <c r="B296" s="2"/>
      <c r="C296" s="2"/>
      <c r="D296" s="2"/>
      <c r="E296" s="2"/>
      <c r="F296" s="2"/>
      <c r="G296" s="2"/>
      <c r="H296" s="2"/>
      <c r="I296" s="2"/>
    </row>
    <row r="297" spans="1:9">
      <c r="A297" s="23"/>
      <c r="B297" s="2"/>
      <c r="C297" s="2"/>
      <c r="D297" s="2"/>
      <c r="E297" s="2"/>
      <c r="F297" s="2"/>
      <c r="G297" s="2"/>
      <c r="H297" s="2"/>
      <c r="I297" s="2"/>
    </row>
    <row r="298" spans="1:9">
      <c r="A298" s="23"/>
      <c r="B298" s="2"/>
      <c r="C298" s="2"/>
      <c r="D298" s="2"/>
      <c r="E298" s="2"/>
      <c r="F298" s="2"/>
      <c r="G298" s="2"/>
      <c r="H298" s="2"/>
      <c r="I298" s="2"/>
    </row>
    <row r="299" spans="1:9">
      <c r="A299" s="23"/>
      <c r="B299" s="2"/>
      <c r="C299" s="2"/>
      <c r="D299" s="2"/>
      <c r="E299" s="2"/>
      <c r="F299" s="2"/>
      <c r="G299" s="2"/>
      <c r="H299" s="2"/>
      <c r="I299" s="2"/>
    </row>
    <row r="300" spans="1:9">
      <c r="A300" s="23"/>
      <c r="B300" s="2"/>
      <c r="C300" s="2"/>
      <c r="D300" s="2"/>
      <c r="E300" s="2"/>
      <c r="F300" s="2"/>
      <c r="G300" s="2"/>
      <c r="H300" s="2"/>
      <c r="I300" s="2"/>
    </row>
    <row r="301" spans="1:9">
      <c r="A301" s="23"/>
      <c r="B301" s="2"/>
      <c r="C301" s="2"/>
      <c r="D301" s="2"/>
      <c r="E301" s="2"/>
      <c r="F301" s="2"/>
      <c r="G301" s="2"/>
      <c r="H301" s="2"/>
      <c r="I301" s="2"/>
    </row>
    <row r="302" spans="1:9">
      <c r="A302" s="23"/>
      <c r="B302" s="2"/>
      <c r="C302" s="2"/>
      <c r="D302" s="2"/>
      <c r="E302" s="2"/>
      <c r="F302" s="2"/>
      <c r="G302" s="2"/>
      <c r="H302" s="2"/>
      <c r="I302" s="2"/>
    </row>
    <row r="303" spans="1:9">
      <c r="A303" s="23"/>
      <c r="B303" s="2"/>
      <c r="C303" s="2"/>
      <c r="D303" s="2"/>
      <c r="E303" s="2"/>
      <c r="F303" s="2"/>
      <c r="G303" s="2"/>
      <c r="H303" s="2"/>
      <c r="I303" s="2"/>
    </row>
    <row r="304" spans="1:9">
      <c r="A304" s="23"/>
      <c r="B304" s="2"/>
      <c r="C304" s="2"/>
      <c r="D304" s="2"/>
      <c r="E304" s="2"/>
      <c r="F304" s="2"/>
      <c r="G304" s="2"/>
      <c r="H304" s="2"/>
      <c r="I304" s="2"/>
    </row>
    <row r="305" spans="1:9">
      <c r="A305" s="23"/>
      <c r="B305" s="2"/>
      <c r="C305" s="2"/>
      <c r="D305" s="2"/>
      <c r="E305" s="2"/>
      <c r="F305" s="2"/>
      <c r="G305" s="2"/>
      <c r="H305" s="2"/>
      <c r="I305" s="2"/>
    </row>
    <row r="306" spans="1:9">
      <c r="A306" s="23"/>
      <c r="B306" s="2"/>
      <c r="C306" s="2"/>
      <c r="D306" s="2"/>
      <c r="E306" s="2"/>
      <c r="F306" s="2"/>
      <c r="G306" s="2"/>
      <c r="H306" s="2"/>
      <c r="I306" s="2"/>
    </row>
    <row r="307" spans="1:9">
      <c r="A307" s="23"/>
      <c r="B307" s="2"/>
      <c r="C307" s="2"/>
      <c r="D307" s="2"/>
      <c r="E307" s="2"/>
      <c r="F307" s="2"/>
      <c r="G307" s="2"/>
      <c r="H307" s="2"/>
      <c r="I307" s="2"/>
    </row>
    <row r="308" spans="1:9">
      <c r="A308" s="23"/>
      <c r="B308" s="2"/>
      <c r="C308" s="2"/>
      <c r="D308" s="2"/>
      <c r="E308" s="2"/>
      <c r="F308" s="2"/>
      <c r="G308" s="2"/>
      <c r="H308" s="2"/>
      <c r="I308" s="2"/>
    </row>
    <row r="309" spans="1:9">
      <c r="A309" s="23"/>
      <c r="B309" s="2"/>
      <c r="C309" s="2"/>
      <c r="D309" s="2"/>
      <c r="E309" s="2"/>
      <c r="F309" s="2"/>
      <c r="G309" s="2"/>
      <c r="H309" s="2"/>
      <c r="I309" s="2"/>
    </row>
    <row r="310" spans="1:9">
      <c r="A310" s="23"/>
      <c r="B310" s="2"/>
      <c r="C310" s="2"/>
      <c r="D310" s="2"/>
      <c r="E310" s="2"/>
      <c r="F310" s="2"/>
      <c r="G310" s="2"/>
      <c r="H310" s="2"/>
      <c r="I310" s="2"/>
    </row>
    <row r="311" spans="1:9">
      <c r="A311" s="23"/>
      <c r="B311" s="2"/>
      <c r="C311" s="2"/>
      <c r="D311" s="2"/>
      <c r="E311" s="2"/>
      <c r="F311" s="2"/>
      <c r="G311" s="2"/>
      <c r="H311" s="2"/>
      <c r="I311" s="2"/>
    </row>
    <row r="312" spans="1:9">
      <c r="A312" s="23"/>
      <c r="B312" s="2"/>
      <c r="C312" s="2"/>
      <c r="D312" s="2"/>
      <c r="E312" s="2"/>
      <c r="F312" s="2"/>
      <c r="G312" s="2"/>
      <c r="H312" s="2"/>
      <c r="I312" s="2"/>
    </row>
    <row r="313" spans="1:9">
      <c r="A313" s="23"/>
      <c r="B313" s="2"/>
      <c r="C313" s="2"/>
      <c r="D313" s="2"/>
      <c r="E313" s="2"/>
      <c r="F313" s="2"/>
      <c r="G313" s="2"/>
      <c r="H313" s="2"/>
      <c r="I313" s="2"/>
    </row>
    <row r="314" spans="1:9">
      <c r="A314" s="23"/>
      <c r="B314" s="2"/>
      <c r="C314" s="2"/>
      <c r="D314" s="2"/>
      <c r="E314" s="2"/>
      <c r="F314" s="2"/>
      <c r="G314" s="2"/>
      <c r="H314" s="2"/>
      <c r="I314" s="2"/>
    </row>
    <row r="315" spans="1:9">
      <c r="A315" s="23"/>
      <c r="B315" s="2"/>
      <c r="C315" s="2"/>
      <c r="D315" s="2"/>
      <c r="E315" s="2"/>
      <c r="F315" s="2"/>
      <c r="G315" s="2"/>
      <c r="H315" s="2"/>
      <c r="I315" s="2"/>
    </row>
    <row r="316" spans="1:9">
      <c r="A316" s="23"/>
      <c r="B316" s="2"/>
      <c r="C316" s="2"/>
      <c r="D316" s="2"/>
      <c r="E316" s="2"/>
      <c r="F316" s="2"/>
      <c r="G316" s="2"/>
      <c r="H316" s="2"/>
      <c r="I316" s="2"/>
    </row>
    <row r="317" spans="1:9">
      <c r="A317" s="23"/>
      <c r="B317" s="2"/>
      <c r="C317" s="2"/>
      <c r="D317" s="2"/>
      <c r="E317" s="2"/>
      <c r="F317" s="2"/>
      <c r="G317" s="2"/>
      <c r="H317" s="2"/>
      <c r="I317" s="2"/>
    </row>
    <row r="318" spans="1:9">
      <c r="A318" s="23"/>
      <c r="B318" s="2"/>
      <c r="C318" s="2"/>
      <c r="D318" s="2"/>
      <c r="E318" s="2"/>
      <c r="F318" s="2"/>
      <c r="G318" s="2"/>
      <c r="H318" s="2"/>
      <c r="I318" s="2"/>
    </row>
    <row r="319" spans="1:9">
      <c r="A319" s="23"/>
      <c r="B319" s="2"/>
      <c r="C319" s="2"/>
      <c r="D319" s="2"/>
      <c r="E319" s="2"/>
      <c r="F319" s="2"/>
      <c r="G319" s="2"/>
      <c r="H319" s="2"/>
      <c r="I319" s="2"/>
    </row>
    <row r="320" spans="1:9">
      <c r="A320" s="23"/>
      <c r="B320" s="2"/>
      <c r="C320" s="2"/>
      <c r="D320" s="2"/>
      <c r="E320" s="2"/>
      <c r="F320" s="2"/>
      <c r="G320" s="2"/>
      <c r="H320" s="2"/>
      <c r="I320" s="2"/>
    </row>
    <row r="321" spans="1:9">
      <c r="A321" s="23"/>
      <c r="B321" s="2"/>
      <c r="C321" s="2"/>
      <c r="D321" s="2"/>
      <c r="E321" s="2"/>
      <c r="F321" s="2"/>
      <c r="G321" s="2"/>
      <c r="H321" s="2"/>
      <c r="I321" s="2"/>
    </row>
    <row r="322" spans="1:9">
      <c r="A322" s="23"/>
      <c r="B322" s="2"/>
      <c r="C322" s="2"/>
      <c r="D322" s="2"/>
      <c r="E322" s="2"/>
      <c r="F322" s="2"/>
      <c r="G322" s="2"/>
      <c r="H322" s="2"/>
      <c r="I322" s="2"/>
    </row>
    <row r="323" spans="1:9">
      <c r="A323" s="23"/>
      <c r="B323" s="2"/>
      <c r="C323" s="2"/>
      <c r="D323" s="2"/>
      <c r="E323" s="2"/>
      <c r="F323" s="2"/>
      <c r="G323" s="2"/>
      <c r="H323" s="2"/>
      <c r="I323" s="2"/>
    </row>
    <row r="324" spans="1:9">
      <c r="A324" s="23"/>
      <c r="B324" s="2"/>
      <c r="C324" s="2"/>
      <c r="D324" s="2"/>
      <c r="E324" s="2"/>
      <c r="F324" s="2"/>
      <c r="G324" s="2"/>
      <c r="H324" s="2"/>
      <c r="I324" s="2"/>
    </row>
    <row r="325" spans="1:9">
      <c r="A325" s="23"/>
      <c r="B325" s="2"/>
      <c r="C325" s="2"/>
      <c r="D325" s="2"/>
      <c r="E325" s="2"/>
      <c r="F325" s="2"/>
      <c r="G325" s="2"/>
      <c r="H325" s="2"/>
      <c r="I325" s="2"/>
    </row>
    <row r="326" spans="1:9">
      <c r="A326" s="23"/>
      <c r="B326" s="2"/>
      <c r="C326" s="2"/>
      <c r="D326" s="2"/>
      <c r="E326" s="2"/>
      <c r="F326" s="2"/>
      <c r="G326" s="2"/>
      <c r="H326" s="2"/>
      <c r="I326" s="2"/>
    </row>
    <row r="327" spans="1:9">
      <c r="A327" s="23"/>
      <c r="B327" s="2"/>
      <c r="C327" s="2"/>
      <c r="D327" s="2"/>
      <c r="E327" s="2"/>
      <c r="F327" s="2"/>
      <c r="G327" s="2"/>
      <c r="H327" s="2"/>
      <c r="I327" s="2"/>
    </row>
    <row r="328" spans="1:9">
      <c r="A328" s="23"/>
      <c r="B328" s="2"/>
      <c r="C328" s="2"/>
      <c r="D328" s="2"/>
      <c r="E328" s="2"/>
      <c r="F328" s="2"/>
      <c r="G328" s="2"/>
      <c r="H328" s="2"/>
      <c r="I328" s="2"/>
    </row>
    <row r="329" spans="1:9">
      <c r="A329" s="23"/>
      <c r="B329" s="2"/>
      <c r="C329" s="2"/>
      <c r="D329" s="2"/>
      <c r="E329" s="2"/>
      <c r="F329" s="2"/>
      <c r="G329" s="2"/>
      <c r="H329" s="2"/>
      <c r="I329" s="2"/>
    </row>
    <row r="330" spans="1:9">
      <c r="A330" s="23"/>
      <c r="B330" s="2"/>
      <c r="C330" s="2"/>
      <c r="D330" s="2"/>
      <c r="E330" s="2"/>
      <c r="F330" s="2"/>
      <c r="G330" s="2"/>
      <c r="H330" s="2"/>
      <c r="I330" s="2"/>
    </row>
    <row r="331" spans="1:9">
      <c r="A331" s="23"/>
      <c r="B331" s="2"/>
      <c r="C331" s="2"/>
      <c r="D331" s="2"/>
      <c r="E331" s="2"/>
      <c r="F331" s="2"/>
      <c r="G331" s="2"/>
      <c r="H331" s="2"/>
      <c r="I331" s="2"/>
    </row>
    <row r="332" spans="1:9">
      <c r="A332" s="23"/>
      <c r="B332" s="2"/>
      <c r="C332" s="2"/>
      <c r="D332" s="2"/>
      <c r="E332" s="2"/>
      <c r="F332" s="2"/>
      <c r="G332" s="2"/>
      <c r="H332" s="2"/>
      <c r="I332" s="2"/>
    </row>
    <row r="333" spans="1:9">
      <c r="A333" s="23"/>
      <c r="B333" s="2"/>
      <c r="C333" s="2"/>
      <c r="D333" s="2"/>
      <c r="E333" s="2"/>
      <c r="F333" s="2"/>
      <c r="G333" s="2"/>
      <c r="H333" s="2"/>
      <c r="I333" s="2"/>
    </row>
    <row r="334" spans="1:9">
      <c r="A334" s="23"/>
      <c r="B334" s="2"/>
      <c r="C334" s="2"/>
      <c r="D334" s="2"/>
      <c r="E334" s="2"/>
      <c r="F334" s="2"/>
      <c r="G334" s="2"/>
      <c r="H334" s="2"/>
      <c r="I334" s="2"/>
    </row>
    <row r="335" spans="1:9">
      <c r="A335" s="23"/>
      <c r="B335" s="2"/>
      <c r="C335" s="2"/>
      <c r="D335" s="2"/>
      <c r="E335" s="2"/>
      <c r="F335" s="2"/>
      <c r="G335" s="2"/>
      <c r="H335" s="2"/>
      <c r="I335" s="2"/>
    </row>
    <row r="336" spans="1:9">
      <c r="A336" s="23"/>
      <c r="B336" s="2"/>
      <c r="C336" s="2"/>
      <c r="D336" s="2"/>
      <c r="E336" s="2"/>
      <c r="F336" s="2"/>
      <c r="G336" s="2"/>
      <c r="H336" s="2"/>
      <c r="I336" s="2"/>
    </row>
    <row r="337" spans="1:9">
      <c r="A337" s="23"/>
      <c r="B337" s="2"/>
      <c r="C337" s="2"/>
      <c r="D337" s="2"/>
      <c r="E337" s="2"/>
      <c r="F337" s="2"/>
      <c r="G337" s="2"/>
      <c r="H337" s="2"/>
      <c r="I337" s="2"/>
    </row>
    <row r="338" spans="1:9">
      <c r="A338" s="23"/>
      <c r="B338" s="2"/>
      <c r="C338" s="2"/>
      <c r="D338" s="2"/>
      <c r="E338" s="2"/>
      <c r="F338" s="2"/>
      <c r="G338" s="2"/>
      <c r="H338" s="2"/>
      <c r="I338" s="2"/>
    </row>
    <row r="339" spans="1:9">
      <c r="A339" s="23"/>
      <c r="B339" s="2"/>
      <c r="C339" s="2"/>
      <c r="D339" s="2"/>
      <c r="E339" s="2"/>
      <c r="F339" s="2"/>
      <c r="G339" s="2"/>
      <c r="H339" s="2"/>
      <c r="I339" s="2"/>
    </row>
    <row r="340" spans="1:9">
      <c r="A340" s="23"/>
      <c r="B340" s="2"/>
      <c r="C340" s="2"/>
      <c r="D340" s="2"/>
      <c r="E340" s="2"/>
      <c r="F340" s="2"/>
      <c r="G340" s="2"/>
      <c r="H340" s="2"/>
      <c r="I340" s="2"/>
    </row>
    <row r="341" spans="1:9">
      <c r="A341" s="23"/>
      <c r="B341" s="2"/>
      <c r="C341" s="2"/>
      <c r="D341" s="2"/>
      <c r="E341" s="2"/>
      <c r="F341" s="2"/>
      <c r="G341" s="2"/>
      <c r="H341" s="2"/>
      <c r="I341" s="2"/>
    </row>
    <row r="342" spans="1:9">
      <c r="A342" s="23"/>
      <c r="B342" s="2"/>
      <c r="C342" s="2"/>
      <c r="D342" s="2"/>
      <c r="E342" s="2"/>
      <c r="F342" s="2"/>
      <c r="G342" s="2"/>
      <c r="H342" s="2"/>
      <c r="I342" s="2"/>
    </row>
    <row r="343" spans="1:9">
      <c r="A343" s="23"/>
      <c r="B343" s="2"/>
      <c r="C343" s="2"/>
      <c r="D343" s="2"/>
      <c r="E343" s="2"/>
      <c r="F343" s="2"/>
      <c r="G343" s="2"/>
      <c r="H343" s="2"/>
      <c r="I343" s="2"/>
    </row>
    <row r="344" spans="1:9">
      <c r="A344" s="23"/>
      <c r="B344" s="2"/>
      <c r="C344" s="2"/>
      <c r="D344" s="2"/>
      <c r="E344" s="2"/>
      <c r="F344" s="2"/>
      <c r="G344" s="2"/>
      <c r="H344" s="2"/>
      <c r="I344" s="2"/>
    </row>
    <row r="345" spans="1:9">
      <c r="A345" s="23"/>
      <c r="B345" s="2"/>
      <c r="C345" s="2"/>
      <c r="D345" s="2"/>
      <c r="E345" s="2"/>
      <c r="F345" s="2"/>
      <c r="G345" s="2"/>
      <c r="H345" s="2"/>
      <c r="I345" s="2"/>
    </row>
    <row r="346" spans="1:9">
      <c r="A346" s="23"/>
      <c r="B346" s="2"/>
      <c r="C346" s="2"/>
      <c r="D346" s="2"/>
      <c r="E346" s="2"/>
      <c r="F346" s="2"/>
      <c r="G346" s="2"/>
      <c r="H346" s="2"/>
      <c r="I346" s="2"/>
    </row>
    <row r="347" spans="1:9">
      <c r="A347" s="23"/>
      <c r="B347" s="2"/>
      <c r="C347" s="2"/>
      <c r="D347" s="2"/>
      <c r="E347" s="2"/>
      <c r="F347" s="2"/>
      <c r="G347" s="2"/>
      <c r="H347" s="2"/>
      <c r="I347" s="2"/>
    </row>
    <row r="348" spans="1:9">
      <c r="A348" s="23"/>
      <c r="B348" s="2"/>
      <c r="C348" s="2"/>
      <c r="D348" s="2"/>
      <c r="E348" s="2"/>
      <c r="F348" s="2"/>
      <c r="G348" s="2"/>
      <c r="H348" s="2"/>
      <c r="I348" s="2"/>
    </row>
    <row r="349" spans="1:9">
      <c r="A349" s="23"/>
      <c r="B349" s="2"/>
      <c r="C349" s="2"/>
      <c r="D349" s="2"/>
      <c r="E349" s="2"/>
      <c r="F349" s="2"/>
      <c r="G349" s="2"/>
      <c r="H349" s="2"/>
      <c r="I349" s="2"/>
    </row>
    <row r="350" spans="1:9">
      <c r="A350" s="23"/>
      <c r="B350" s="2"/>
      <c r="C350" s="2"/>
      <c r="D350" s="2"/>
      <c r="E350" s="2"/>
      <c r="F350" s="2"/>
      <c r="G350" s="2"/>
      <c r="H350" s="2"/>
      <c r="I350" s="2"/>
    </row>
    <row r="351" spans="1:9">
      <c r="A351" s="23"/>
      <c r="B351" s="2"/>
      <c r="C351" s="2"/>
      <c r="D351" s="2"/>
      <c r="E351" s="2"/>
      <c r="F351" s="2"/>
      <c r="G351" s="2"/>
      <c r="H351" s="2"/>
      <c r="I351" s="2"/>
    </row>
    <row r="352" spans="1:9">
      <c r="A352" s="23"/>
      <c r="B352" s="2"/>
      <c r="C352" s="2"/>
      <c r="D352" s="2"/>
      <c r="E352" s="2"/>
      <c r="F352" s="2"/>
      <c r="G352" s="2"/>
      <c r="H352" s="2"/>
      <c r="I352" s="2"/>
    </row>
    <row r="353" spans="1:9">
      <c r="A353" s="23"/>
      <c r="B353" s="2"/>
      <c r="C353" s="2"/>
      <c r="D353" s="2"/>
      <c r="E353" s="2"/>
      <c r="F353" s="2"/>
      <c r="G353" s="2"/>
      <c r="H353" s="2"/>
      <c r="I353" s="2"/>
    </row>
    <row r="354" spans="1:9">
      <c r="A354" s="23"/>
      <c r="B354" s="2"/>
      <c r="C354" s="2"/>
      <c r="D354" s="2"/>
      <c r="E354" s="2"/>
      <c r="F354" s="2"/>
      <c r="G354" s="2"/>
      <c r="H354" s="2"/>
      <c r="I354" s="2"/>
    </row>
    <row r="355" spans="1:9">
      <c r="A355" s="23"/>
      <c r="B355" s="2"/>
      <c r="C355" s="2"/>
      <c r="D355" s="2"/>
      <c r="E355" s="2"/>
      <c r="F355" s="2"/>
      <c r="G355" s="2"/>
      <c r="H355" s="2"/>
      <c r="I355" s="2"/>
    </row>
    <row r="356" spans="1:9">
      <c r="A356" s="23"/>
      <c r="B356" s="2"/>
      <c r="C356" s="2"/>
      <c r="D356" s="2"/>
      <c r="E356" s="2"/>
      <c r="F356" s="2"/>
      <c r="G356" s="2"/>
      <c r="H356" s="2"/>
      <c r="I356" s="2"/>
    </row>
    <row r="357" spans="1:9">
      <c r="A357" s="23"/>
      <c r="B357" s="2"/>
      <c r="C357" s="2"/>
      <c r="D357" s="2"/>
      <c r="E357" s="2"/>
      <c r="F357" s="2"/>
      <c r="G357" s="2"/>
      <c r="H357" s="2"/>
      <c r="I357" s="2"/>
    </row>
    <row r="358" spans="1:9">
      <c r="A358" s="23"/>
      <c r="B358" s="2"/>
      <c r="C358" s="2"/>
      <c r="D358" s="2"/>
      <c r="E358" s="2"/>
      <c r="F358" s="2"/>
      <c r="G358" s="2"/>
      <c r="H358" s="2"/>
      <c r="I358" s="2"/>
    </row>
    <row r="359" spans="1:9">
      <c r="A359" s="23"/>
      <c r="B359" s="2"/>
      <c r="C359" s="2"/>
      <c r="D359" s="2"/>
      <c r="E359" s="2"/>
      <c r="F359" s="2"/>
      <c r="G359" s="2"/>
      <c r="H359" s="2"/>
      <c r="I359" s="2"/>
    </row>
    <row r="360" spans="1:9">
      <c r="A360" s="23"/>
      <c r="B360" s="2"/>
      <c r="C360" s="2"/>
      <c r="D360" s="2"/>
      <c r="E360" s="2"/>
      <c r="F360" s="2"/>
      <c r="G360" s="2"/>
      <c r="H360" s="2"/>
      <c r="I360" s="2"/>
    </row>
    <row r="361" spans="1:9">
      <c r="A361" s="23"/>
      <c r="B361" s="2"/>
      <c r="C361" s="2"/>
      <c r="D361" s="2"/>
      <c r="E361" s="2"/>
      <c r="F361" s="2"/>
      <c r="G361" s="2"/>
      <c r="H361" s="2"/>
      <c r="I361" s="2"/>
    </row>
    <row r="362" spans="1:9">
      <c r="A362" s="23"/>
      <c r="B362" s="2"/>
      <c r="C362" s="2"/>
      <c r="D362" s="2"/>
      <c r="E362" s="2"/>
      <c r="F362" s="2"/>
      <c r="G362" s="2"/>
      <c r="H362" s="2"/>
      <c r="I362" s="2"/>
    </row>
    <row r="363" spans="1:9">
      <c r="A363" s="23"/>
      <c r="B363" s="2"/>
      <c r="C363" s="2"/>
      <c r="D363" s="2"/>
      <c r="E363" s="2"/>
      <c r="F363" s="2"/>
      <c r="G363" s="2"/>
      <c r="H363" s="2"/>
      <c r="I363" s="2"/>
    </row>
    <row r="364" spans="1:9">
      <c r="A364" s="23"/>
      <c r="B364" s="2"/>
      <c r="C364" s="2"/>
      <c r="D364" s="2"/>
      <c r="E364" s="2"/>
      <c r="F364" s="2"/>
      <c r="G364" s="2"/>
      <c r="H364" s="2"/>
      <c r="I364" s="2"/>
    </row>
    <row r="365" spans="1:9">
      <c r="A365" s="23"/>
      <c r="B365" s="2"/>
      <c r="C365" s="2"/>
      <c r="D365" s="2"/>
      <c r="E365" s="2"/>
      <c r="F365" s="2"/>
      <c r="G365" s="2"/>
      <c r="H365" s="2"/>
      <c r="I365" s="2"/>
    </row>
    <row r="366" spans="1:9">
      <c r="A366" s="23"/>
      <c r="B366" s="2"/>
      <c r="C366" s="2"/>
      <c r="D366" s="2"/>
      <c r="E366" s="2"/>
      <c r="F366" s="2"/>
      <c r="G366" s="2"/>
      <c r="H366" s="2"/>
      <c r="I366" s="2"/>
    </row>
    <row r="367" spans="1:9">
      <c r="A367" s="23"/>
      <c r="B367" s="2"/>
      <c r="C367" s="2"/>
      <c r="D367" s="2"/>
      <c r="E367" s="2"/>
      <c r="F367" s="2"/>
      <c r="G367" s="2"/>
      <c r="H367" s="2"/>
      <c r="I367" s="2"/>
    </row>
    <row r="368" spans="1:9">
      <c r="A368" s="23"/>
      <c r="B368" s="2"/>
      <c r="C368" s="2"/>
      <c r="D368" s="2"/>
      <c r="E368" s="2"/>
      <c r="F368" s="2"/>
      <c r="G368" s="2"/>
      <c r="H368" s="2"/>
      <c r="I368" s="2"/>
    </row>
    <row r="369" spans="1:9">
      <c r="A369" s="23"/>
      <c r="B369" s="2"/>
      <c r="C369" s="2"/>
      <c r="D369" s="2"/>
      <c r="E369" s="2"/>
      <c r="F369" s="2"/>
      <c r="G369" s="2"/>
      <c r="H369" s="2"/>
      <c r="I369" s="2"/>
    </row>
    <row r="370" spans="1:9">
      <c r="A370" s="23"/>
      <c r="B370" s="2"/>
      <c r="C370" s="2"/>
      <c r="D370" s="2"/>
      <c r="E370" s="2"/>
      <c r="F370" s="2"/>
      <c r="G370" s="2"/>
      <c r="H370" s="2"/>
      <c r="I370" s="2"/>
    </row>
    <row r="371" spans="1:9">
      <c r="A371" s="23"/>
      <c r="B371" s="2"/>
      <c r="C371" s="2"/>
      <c r="D371" s="2"/>
      <c r="E371" s="2"/>
      <c r="F371" s="2"/>
      <c r="G371" s="2"/>
      <c r="H371" s="2"/>
      <c r="I371" s="2"/>
    </row>
    <row r="372" spans="1:9">
      <c r="A372" s="23"/>
      <c r="B372" s="2"/>
      <c r="C372" s="2"/>
      <c r="D372" s="2"/>
      <c r="E372" s="2"/>
      <c r="F372" s="2"/>
      <c r="G372" s="2"/>
      <c r="H372" s="2"/>
      <c r="I372" s="2"/>
    </row>
    <row r="373" spans="1:9">
      <c r="A373" s="23"/>
      <c r="B373" s="2"/>
      <c r="C373" s="2"/>
      <c r="D373" s="2"/>
      <c r="E373" s="2"/>
      <c r="F373" s="2"/>
      <c r="G373" s="2"/>
      <c r="H373" s="2"/>
      <c r="I373" s="2"/>
    </row>
    <row r="374" spans="1:9">
      <c r="A374" s="23"/>
      <c r="B374" s="2"/>
      <c r="C374" s="2"/>
      <c r="D374" s="2"/>
      <c r="E374" s="2"/>
      <c r="F374" s="2"/>
      <c r="G374" s="2"/>
      <c r="H374" s="2"/>
      <c r="I374" s="2"/>
    </row>
    <row r="375" spans="1:9">
      <c r="A375" s="23"/>
      <c r="B375" s="2"/>
      <c r="C375" s="2"/>
      <c r="D375" s="2"/>
      <c r="E375" s="2"/>
      <c r="F375" s="2"/>
      <c r="G375" s="2"/>
      <c r="H375" s="2"/>
      <c r="I375" s="2"/>
    </row>
    <row r="376" spans="1:9">
      <c r="A376" s="23"/>
      <c r="B376" s="2"/>
      <c r="C376" s="2"/>
      <c r="D376" s="2"/>
      <c r="E376" s="2"/>
      <c r="F376" s="2"/>
      <c r="G376" s="2"/>
      <c r="H376" s="2"/>
      <c r="I376" s="2"/>
    </row>
    <row r="377" spans="1:9">
      <c r="A377" s="23"/>
      <c r="B377" s="2"/>
      <c r="C377" s="2"/>
      <c r="D377" s="2"/>
      <c r="E377" s="2"/>
      <c r="F377" s="2"/>
      <c r="G377" s="2"/>
      <c r="H377" s="2"/>
      <c r="I377" s="2"/>
    </row>
  </sheetData>
  <mergeCells count="154">
    <mergeCell ref="A1:N1"/>
    <mergeCell ref="I129:N129"/>
    <mergeCell ref="I130:N130"/>
    <mergeCell ref="I131:N131"/>
    <mergeCell ref="I132:N132"/>
    <mergeCell ref="I127:N127"/>
    <mergeCell ref="I133:N133"/>
    <mergeCell ref="I128:N128"/>
    <mergeCell ref="I91:N91"/>
    <mergeCell ref="I92:N92"/>
    <mergeCell ref="I81:N81"/>
    <mergeCell ref="I83:N83"/>
    <mergeCell ref="I79:N79"/>
    <mergeCell ref="I80:N80"/>
    <mergeCell ref="I55:N55"/>
    <mergeCell ref="I56:N56"/>
    <mergeCell ref="I57:N57"/>
    <mergeCell ref="I51:N51"/>
    <mergeCell ref="I52:N52"/>
    <mergeCell ref="I53:N53"/>
    <mergeCell ref="I20:N20"/>
    <mergeCell ref="I24:N24"/>
    <mergeCell ref="I25:N25"/>
    <mergeCell ref="I121:N121"/>
    <mergeCell ref="I122:N122"/>
    <mergeCell ref="I126:N126"/>
    <mergeCell ref="I123:N123"/>
    <mergeCell ref="I124:N124"/>
    <mergeCell ref="I125:N125"/>
    <mergeCell ref="I35:N35"/>
    <mergeCell ref="I66:N66"/>
    <mergeCell ref="A2:N2"/>
    <mergeCell ref="I26:N26"/>
    <mergeCell ref="I27:N27"/>
    <mergeCell ref="I28:N28"/>
    <mergeCell ref="I29:N29"/>
    <mergeCell ref="I47:N47"/>
    <mergeCell ref="I30:N30"/>
    <mergeCell ref="I32:N32"/>
    <mergeCell ref="I50:N50"/>
    <mergeCell ref="I43:N43"/>
    <mergeCell ref="I44:N44"/>
    <mergeCell ref="I45:N45"/>
    <mergeCell ref="I46:N46"/>
    <mergeCell ref="I48:N48"/>
    <mergeCell ref="I31:N31"/>
    <mergeCell ref="I36:N36"/>
    <mergeCell ref="I37:N37"/>
    <mergeCell ref="I49:N49"/>
    <mergeCell ref="A4:I4"/>
    <mergeCell ref="A22:N22"/>
    <mergeCell ref="I23:N23"/>
    <mergeCell ref="B5:G5"/>
    <mergeCell ref="B6:G6"/>
    <mergeCell ref="B8:G8"/>
    <mergeCell ref="C11:E11"/>
    <mergeCell ref="A11:B12"/>
    <mergeCell ref="A10:I10"/>
    <mergeCell ref="I21:N21"/>
    <mergeCell ref="H5:N5"/>
    <mergeCell ref="B7:G7"/>
    <mergeCell ref="H7:N7"/>
    <mergeCell ref="A18:I18"/>
    <mergeCell ref="A13:B13"/>
    <mergeCell ref="A14:B14"/>
    <mergeCell ref="I11:K11"/>
    <mergeCell ref="L11:N11"/>
    <mergeCell ref="A15:B15"/>
    <mergeCell ref="A16:B16"/>
    <mergeCell ref="A19:A20"/>
    <mergeCell ref="B19:B20"/>
    <mergeCell ref="C19:D19"/>
    <mergeCell ref="E19:N19"/>
    <mergeCell ref="H6:N6"/>
    <mergeCell ref="I42:N42"/>
    <mergeCell ref="H8:N8"/>
    <mergeCell ref="F11:H11"/>
    <mergeCell ref="I38:N38"/>
    <mergeCell ref="I39:N39"/>
    <mergeCell ref="I40:N40"/>
    <mergeCell ref="I41:N41"/>
    <mergeCell ref="I33:N33"/>
    <mergeCell ref="I111:N111"/>
    <mergeCell ref="I115:N115"/>
    <mergeCell ref="I72:N72"/>
    <mergeCell ref="I73:N73"/>
    <mergeCell ref="I74:N74"/>
    <mergeCell ref="I75:N75"/>
    <mergeCell ref="I114:N114"/>
    <mergeCell ref="I109:N109"/>
    <mergeCell ref="I110:N110"/>
    <mergeCell ref="I89:N89"/>
    <mergeCell ref="I90:N90"/>
    <mergeCell ref="I103:N103"/>
    <mergeCell ref="I104:N104"/>
    <mergeCell ref="I82:N82"/>
    <mergeCell ref="I61:N61"/>
    <mergeCell ref="I62:N62"/>
    <mergeCell ref="I54:N54"/>
    <mergeCell ref="I113:N113"/>
    <mergeCell ref="I93:N93"/>
    <mergeCell ref="I94:N94"/>
    <mergeCell ref="I95:N95"/>
    <mergeCell ref="I76:N76"/>
    <mergeCell ref="I34:N34"/>
    <mergeCell ref="I67:N67"/>
    <mergeCell ref="I68:N68"/>
    <mergeCell ref="I58:N58"/>
    <mergeCell ref="I59:N59"/>
    <mergeCell ref="I63:N63"/>
    <mergeCell ref="I64:N64"/>
    <mergeCell ref="I65:N65"/>
    <mergeCell ref="I97:N97"/>
    <mergeCell ref="I98:N98"/>
    <mergeCell ref="I60:N60"/>
    <mergeCell ref="I77:N77"/>
    <mergeCell ref="I99:N99"/>
    <mergeCell ref="I100:N100"/>
    <mergeCell ref="I101:N101"/>
    <mergeCell ref="I102:N102"/>
    <mergeCell ref="I69:N69"/>
    <mergeCell ref="I70:N70"/>
    <mergeCell ref="I71:N71"/>
    <mergeCell ref="I84:N84"/>
    <mergeCell ref="I85:N85"/>
    <mergeCell ref="I86:N86"/>
    <mergeCell ref="I87:N87"/>
    <mergeCell ref="I88:N88"/>
    <mergeCell ref="I96:N96"/>
    <mergeCell ref="I78:N78"/>
    <mergeCell ref="C152:F152"/>
    <mergeCell ref="G152:I152"/>
    <mergeCell ref="I105:N105"/>
    <mergeCell ref="I106:N106"/>
    <mergeCell ref="I107:N107"/>
    <mergeCell ref="I108:N108"/>
    <mergeCell ref="I117:N117"/>
    <mergeCell ref="I118:N118"/>
    <mergeCell ref="I119:N119"/>
    <mergeCell ref="C151:F151"/>
    <mergeCell ref="G151:I151"/>
    <mergeCell ref="I112:N112"/>
    <mergeCell ref="I141:N141"/>
    <mergeCell ref="I143:N143"/>
    <mergeCell ref="I142:N142"/>
    <mergeCell ref="I135:N135"/>
    <mergeCell ref="I136:N136"/>
    <mergeCell ref="I137:N137"/>
    <mergeCell ref="I138:N138"/>
    <mergeCell ref="I140:N140"/>
    <mergeCell ref="I139:N139"/>
    <mergeCell ref="I134:N134"/>
    <mergeCell ref="I116:N116"/>
    <mergeCell ref="I120:N120"/>
  </mergeCells>
  <phoneticPr fontId="0" type="noConversion"/>
  <pageMargins left="0.59055118110236227" right="0.19685039370078741" top="0.19685039370078741" bottom="0.19685039370078741" header="0.19685039370078741" footer="0.11811023622047245"/>
  <pageSetup paperSize="9" scale="50" orientation="landscape" r:id="rId1"/>
  <headerFooter alignWithMargins="0">
    <oddHeader>&amp;R&amp;"Times New Roman,звичайний"&amp;14Продовження додатка  3
Таблиця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23CE-FB92-4646-9BE6-B47754F13976}">
  <sheetPr>
    <tabColor indexed="43"/>
  </sheetPr>
  <dimension ref="A1:I200"/>
  <sheetViews>
    <sheetView zoomScale="73" zoomScaleNormal="73" zoomScaleSheetLayoutView="75" workbookViewId="0">
      <selection activeCell="L36" sqref="L36"/>
    </sheetView>
  </sheetViews>
  <sheetFormatPr defaultColWidth="9.109375" defaultRowHeight="18"/>
  <cols>
    <col min="1" max="1" width="100.5546875" style="18" customWidth="1"/>
    <col min="2" max="2" width="15.33203125" style="21" customWidth="1"/>
    <col min="3" max="8" width="17.109375" style="21" customWidth="1"/>
    <col min="9" max="9" width="9.5546875" style="18" customWidth="1"/>
    <col min="10" max="16384" width="9.109375" style="18"/>
  </cols>
  <sheetData>
    <row r="1" spans="1:8">
      <c r="A1" s="296" t="s">
        <v>257</v>
      </c>
      <c r="B1" s="296"/>
      <c r="C1" s="296"/>
      <c r="D1" s="296"/>
      <c r="E1" s="296"/>
      <c r="F1" s="296"/>
      <c r="G1" s="296"/>
      <c r="H1" s="296"/>
    </row>
    <row r="2" spans="1:8">
      <c r="A2" s="296"/>
      <c r="B2" s="296"/>
      <c r="C2" s="296"/>
      <c r="D2" s="296"/>
      <c r="E2" s="296"/>
      <c r="F2" s="296"/>
      <c r="G2" s="296"/>
      <c r="H2" s="296"/>
    </row>
    <row r="3" spans="1:8" ht="66.75" customHeight="1">
      <c r="A3" s="297" t="s">
        <v>28</v>
      </c>
      <c r="B3" s="298" t="s">
        <v>29</v>
      </c>
      <c r="C3" s="253" t="s">
        <v>175</v>
      </c>
      <c r="D3" s="253"/>
      <c r="E3" s="299" t="s">
        <v>486</v>
      </c>
      <c r="F3" s="299"/>
      <c r="G3" s="299"/>
      <c r="H3" s="299"/>
    </row>
    <row r="4" spans="1:8" ht="39" customHeight="1">
      <c r="A4" s="297"/>
      <c r="B4" s="298"/>
      <c r="C4" s="49" t="s">
        <v>32</v>
      </c>
      <c r="D4" s="49" t="s">
        <v>33</v>
      </c>
      <c r="E4" s="49" t="s">
        <v>34</v>
      </c>
      <c r="F4" s="49" t="s">
        <v>35</v>
      </c>
      <c r="G4" s="56" t="s">
        <v>36</v>
      </c>
      <c r="H4" s="56" t="s">
        <v>178</v>
      </c>
    </row>
    <row r="5" spans="1:8">
      <c r="A5" s="53">
        <v>1</v>
      </c>
      <c r="B5" s="54">
        <v>2</v>
      </c>
      <c r="C5" s="53">
        <v>3</v>
      </c>
      <c r="D5" s="54">
        <v>4</v>
      </c>
      <c r="E5" s="53">
        <v>5</v>
      </c>
      <c r="F5" s="54">
        <v>6</v>
      </c>
      <c r="G5" s="53">
        <v>7</v>
      </c>
      <c r="H5" s="54">
        <v>8</v>
      </c>
    </row>
    <row r="6" spans="1:8" ht="22.5" customHeight="1">
      <c r="A6" s="300" t="s">
        <v>258</v>
      </c>
      <c r="B6" s="301"/>
      <c r="C6" s="301"/>
      <c r="D6" s="301"/>
      <c r="E6" s="301"/>
      <c r="F6" s="301"/>
      <c r="G6" s="301"/>
      <c r="H6" s="302"/>
    </row>
    <row r="7" spans="1:8" ht="22.5" customHeight="1">
      <c r="A7" s="28" t="s">
        <v>43</v>
      </c>
      <c r="B7" s="43">
        <v>1200</v>
      </c>
      <c r="C7" s="211">
        <f>'І. Інф. до звіт.'!C128</f>
        <v>3039.3999999999996</v>
      </c>
      <c r="D7" s="211">
        <f>'І. Інф. до звіт.'!D128</f>
        <v>619.29999999999916</v>
      </c>
      <c r="E7" s="211">
        <f>'І. Інф. до звіт.'!E128</f>
        <v>54.999999999997918</v>
      </c>
      <c r="F7" s="211">
        <f>'І. Інф. до звіт.'!F128</f>
        <v>619.29999999999916</v>
      </c>
      <c r="G7" s="211">
        <f>F7-E7</f>
        <v>564.30000000000121</v>
      </c>
      <c r="H7" s="212">
        <f>(F7/E7)*100</f>
        <v>1126.0000000000409</v>
      </c>
    </row>
    <row r="8" spans="1:8" ht="33.75" customHeight="1">
      <c r="A8" s="28" t="s">
        <v>259</v>
      </c>
      <c r="B8" s="52">
        <v>2000</v>
      </c>
      <c r="C8" s="47">
        <v>-535.4</v>
      </c>
      <c r="D8" s="47">
        <f>F8</f>
        <v>340.9</v>
      </c>
      <c r="E8" s="47">
        <v>473.3</v>
      </c>
      <c r="F8" s="47">
        <v>340.9</v>
      </c>
      <c r="G8" s="211">
        <f>F8-E8</f>
        <v>-132.40000000000003</v>
      </c>
      <c r="H8" s="212">
        <f>(F8/E8)*100</f>
        <v>72.026199028100564</v>
      </c>
    </row>
    <row r="9" spans="1:8" ht="27" customHeight="1">
      <c r="A9" s="19" t="s">
        <v>260</v>
      </c>
      <c r="B9" s="26">
        <v>2005</v>
      </c>
      <c r="C9" s="30">
        <v>0</v>
      </c>
      <c r="D9" s="30">
        <v>0</v>
      </c>
      <c r="E9" s="30">
        <v>0</v>
      </c>
      <c r="F9" s="30">
        <v>0</v>
      </c>
      <c r="G9" s="213">
        <f>F9-E9</f>
        <v>0</v>
      </c>
      <c r="H9" s="214"/>
    </row>
    <row r="10" spans="1:8" ht="34.5" customHeight="1">
      <c r="A10" s="28" t="s">
        <v>261</v>
      </c>
      <c r="B10" s="52">
        <v>2009</v>
      </c>
      <c r="C10" s="47">
        <f>SUM(C8:C9)</f>
        <v>-535.4</v>
      </c>
      <c r="D10" s="47">
        <f>SUM(D8:D9)</f>
        <v>340.9</v>
      </c>
      <c r="E10" s="47">
        <f>SUM(E8:E9)</f>
        <v>473.3</v>
      </c>
      <c r="F10" s="47">
        <f>SUM(F8:F9)</f>
        <v>340.9</v>
      </c>
      <c r="G10" s="211">
        <f>F10-E10</f>
        <v>-132.40000000000003</v>
      </c>
      <c r="H10" s="212">
        <f>(F10/E10)*100</f>
        <v>72.026199028100564</v>
      </c>
    </row>
    <row r="11" spans="1:8" ht="22.5" customHeight="1">
      <c r="A11" s="19" t="s">
        <v>262</v>
      </c>
      <c r="B11" s="26">
        <v>2010</v>
      </c>
      <c r="C11" s="30">
        <f>SUM(C12:C13)</f>
        <v>0</v>
      </c>
      <c r="D11" s="30">
        <f>SUM(D12:D13)</f>
        <v>0</v>
      </c>
      <c r="E11" s="30">
        <f>SUM(E12:E13)</f>
        <v>0</v>
      </c>
      <c r="F11" s="30">
        <f>SUM(F12:F13)</f>
        <v>0</v>
      </c>
      <c r="G11" s="213">
        <f>F11-E11</f>
        <v>0</v>
      </c>
      <c r="H11" s="214"/>
    </row>
    <row r="12" spans="1:8" ht="22.5" customHeight="1">
      <c r="A12" s="57" t="s">
        <v>263</v>
      </c>
      <c r="B12" s="26">
        <v>2011</v>
      </c>
      <c r="C12" s="30"/>
      <c r="D12" s="30"/>
      <c r="E12" s="30"/>
      <c r="F12" s="30"/>
      <c r="G12" s="213">
        <f t="shared" ref="G12:G21" si="0">F12-E12</f>
        <v>0</v>
      </c>
      <c r="H12" s="214"/>
    </row>
    <row r="13" spans="1:8" ht="41.25" customHeight="1">
      <c r="A13" s="57" t="s">
        <v>264</v>
      </c>
      <c r="B13" s="26">
        <v>2012</v>
      </c>
      <c r="C13" s="30"/>
      <c r="D13" s="30"/>
      <c r="E13" s="30"/>
      <c r="F13" s="30"/>
      <c r="G13" s="213">
        <f t="shared" si="0"/>
        <v>0</v>
      </c>
      <c r="H13" s="214"/>
    </row>
    <row r="14" spans="1:8" ht="20.25" customHeight="1">
      <c r="A14" s="57" t="s">
        <v>265</v>
      </c>
      <c r="B14" s="26" t="s">
        <v>266</v>
      </c>
      <c r="C14" s="30"/>
      <c r="D14" s="30"/>
      <c r="E14" s="30"/>
      <c r="F14" s="30"/>
      <c r="G14" s="213">
        <f t="shared" si="0"/>
        <v>0</v>
      </c>
      <c r="H14" s="214"/>
    </row>
    <row r="15" spans="1:8" ht="20.25" customHeight="1">
      <c r="A15" s="57" t="s">
        <v>267</v>
      </c>
      <c r="B15" s="26">
        <v>2020</v>
      </c>
      <c r="C15" s="30"/>
      <c r="D15" s="30"/>
      <c r="E15" s="30"/>
      <c r="F15" s="30"/>
      <c r="G15" s="213">
        <f t="shared" si="0"/>
        <v>0</v>
      </c>
      <c r="H15" s="214"/>
    </row>
    <row r="16" spans="1:8" s="20" customFormat="1" ht="19.5" customHeight="1">
      <c r="A16" s="19" t="s">
        <v>268</v>
      </c>
      <c r="B16" s="26">
        <v>2030</v>
      </c>
      <c r="C16" s="30"/>
      <c r="D16" s="30"/>
      <c r="E16" s="30"/>
      <c r="F16" s="30"/>
      <c r="G16" s="213">
        <f t="shared" si="0"/>
        <v>0</v>
      </c>
      <c r="H16" s="214"/>
    </row>
    <row r="17" spans="1:8" ht="20.25" customHeight="1">
      <c r="A17" s="19" t="s">
        <v>269</v>
      </c>
      <c r="B17" s="26">
        <v>2031</v>
      </c>
      <c r="C17" s="30"/>
      <c r="D17" s="30"/>
      <c r="E17" s="30"/>
      <c r="F17" s="30"/>
      <c r="G17" s="213">
        <f t="shared" si="0"/>
        <v>0</v>
      </c>
      <c r="H17" s="214"/>
    </row>
    <row r="18" spans="1:8" ht="19.5" customHeight="1">
      <c r="A18" s="19" t="s">
        <v>270</v>
      </c>
      <c r="B18" s="26">
        <v>2040</v>
      </c>
      <c r="C18" s="30"/>
      <c r="D18" s="30"/>
      <c r="E18" s="30"/>
      <c r="F18" s="30"/>
      <c r="G18" s="213">
        <f t="shared" si="0"/>
        <v>0</v>
      </c>
      <c r="H18" s="214"/>
    </row>
    <row r="19" spans="1:8" ht="18.75" customHeight="1">
      <c r="A19" s="19" t="s">
        <v>529</v>
      </c>
      <c r="B19" s="26">
        <v>2050</v>
      </c>
      <c r="C19" s="30"/>
      <c r="D19" s="30">
        <f>F19</f>
        <v>-107.1</v>
      </c>
      <c r="E19" s="30"/>
      <c r="F19" s="30">
        <v>-107.1</v>
      </c>
      <c r="G19" s="213">
        <f t="shared" si="0"/>
        <v>-107.1</v>
      </c>
      <c r="H19" s="214"/>
    </row>
    <row r="20" spans="1:8" ht="19.5" customHeight="1">
      <c r="A20" s="19" t="s">
        <v>271</v>
      </c>
      <c r="B20" s="26">
        <v>2060</v>
      </c>
      <c r="C20" s="30">
        <v>-65.099999999999994</v>
      </c>
      <c r="D20" s="30"/>
      <c r="E20" s="30"/>
      <c r="F20" s="30"/>
      <c r="G20" s="213">
        <f t="shared" si="0"/>
        <v>0</v>
      </c>
      <c r="H20" s="214"/>
    </row>
    <row r="21" spans="1:8" ht="41.25" customHeight="1">
      <c r="A21" s="28" t="s">
        <v>272</v>
      </c>
      <c r="B21" s="52">
        <v>2070</v>
      </c>
      <c r="C21" s="47">
        <f>SUM(C7,C10:C11,C15:C16,C18:C20)</f>
        <v>2438.8999999999996</v>
      </c>
      <c r="D21" s="47">
        <f>SUM(D7,D10:D11,D15:D16,D18:D20)</f>
        <v>853.09999999999911</v>
      </c>
      <c r="E21" s="47">
        <f>SUM(E7,E10:E11,E15:E16,E18:E20)</f>
        <v>528.29999999999791</v>
      </c>
      <c r="F21" s="47">
        <f>SUM(F7,F10:F11,F15:F16,F18:F20)</f>
        <v>853.09999999999911</v>
      </c>
      <c r="G21" s="211">
        <f t="shared" si="0"/>
        <v>324.80000000000121</v>
      </c>
      <c r="H21" s="212">
        <f t="shared" ref="H21" si="1">(F21/E21)*100</f>
        <v>161.48021957221323</v>
      </c>
    </row>
    <row r="22" spans="1:8" ht="22.5" customHeight="1">
      <c r="A22" s="300" t="s">
        <v>273</v>
      </c>
      <c r="B22" s="301"/>
      <c r="C22" s="301"/>
      <c r="D22" s="301"/>
      <c r="E22" s="301"/>
      <c r="F22" s="301"/>
      <c r="G22" s="301"/>
      <c r="H22" s="302"/>
    </row>
    <row r="23" spans="1:8" s="20" customFormat="1" ht="40.5" customHeight="1">
      <c r="A23" s="28" t="s">
        <v>274</v>
      </c>
      <c r="B23" s="52">
        <v>2110</v>
      </c>
      <c r="C23" s="47">
        <f>SUM(C24:C31)</f>
        <v>3572.1</v>
      </c>
      <c r="D23" s="47">
        <f>SUM(D24:D31)</f>
        <v>3476.8</v>
      </c>
      <c r="E23" s="47">
        <f>SUM(E24:E31)</f>
        <v>3960.4999999999995</v>
      </c>
      <c r="F23" s="47">
        <f>SUM(F24:F31)</f>
        <v>3476.8</v>
      </c>
      <c r="G23" s="47">
        <f>F23-E23</f>
        <v>-483.69999999999936</v>
      </c>
      <c r="H23" s="35">
        <f>(F23/E23)*100</f>
        <v>87.786895593990678</v>
      </c>
    </row>
    <row r="24" spans="1:8" ht="19.5" customHeight="1">
      <c r="A24" s="57" t="s">
        <v>45</v>
      </c>
      <c r="B24" s="26">
        <v>2111</v>
      </c>
      <c r="C24" s="30">
        <v>374.9</v>
      </c>
      <c r="D24" s="30">
        <f>F24</f>
        <v>318.39999999999998</v>
      </c>
      <c r="E24" s="30">
        <v>239.2</v>
      </c>
      <c r="F24" s="30">
        <v>318.39999999999998</v>
      </c>
      <c r="G24" s="30">
        <f t="shared" ref="G24:G46" si="2">F24-E24</f>
        <v>79.199999999999989</v>
      </c>
      <c r="H24" s="34">
        <f t="shared" ref="H24:H46" si="3">(F24/E24)*100</f>
        <v>133.1103678929766</v>
      </c>
    </row>
    <row r="25" spans="1:8" ht="19.5" customHeight="1">
      <c r="A25" s="57" t="s">
        <v>275</v>
      </c>
      <c r="B25" s="26">
        <v>2112</v>
      </c>
      <c r="C25" s="30">
        <v>2779</v>
      </c>
      <c r="D25" s="30">
        <f t="shared" ref="D25" si="4">F25</f>
        <v>2713.3</v>
      </c>
      <c r="E25" s="30">
        <v>3217.1</v>
      </c>
      <c r="F25" s="30">
        <v>2713.3</v>
      </c>
      <c r="G25" s="30">
        <f t="shared" si="2"/>
        <v>-503.79999999999973</v>
      </c>
      <c r="H25" s="34">
        <f t="shared" si="3"/>
        <v>84.339933480463785</v>
      </c>
    </row>
    <row r="26" spans="1:8" s="20" customFormat="1" ht="19.5" customHeight="1">
      <c r="A26" s="19" t="s">
        <v>276</v>
      </c>
      <c r="B26" s="26">
        <v>2113</v>
      </c>
      <c r="C26" s="30"/>
      <c r="D26" s="30"/>
      <c r="E26" s="30"/>
      <c r="F26" s="30"/>
      <c r="G26" s="30"/>
      <c r="H26" s="34"/>
    </row>
    <row r="27" spans="1:8" ht="19.5" customHeight="1">
      <c r="A27" s="19" t="s">
        <v>277</v>
      </c>
      <c r="B27" s="26">
        <v>2114</v>
      </c>
      <c r="C27" s="30"/>
      <c r="D27" s="30"/>
      <c r="E27" s="30"/>
      <c r="F27" s="30"/>
      <c r="G27" s="30"/>
      <c r="H27" s="34"/>
    </row>
    <row r="28" spans="1:8" s="22" customFormat="1" ht="20.25" customHeight="1">
      <c r="A28" s="19" t="s">
        <v>278</v>
      </c>
      <c r="B28" s="26">
        <v>2115</v>
      </c>
      <c r="C28" s="30"/>
      <c r="D28" s="30"/>
      <c r="E28" s="30"/>
      <c r="F28" s="30"/>
      <c r="G28" s="30"/>
      <c r="H28" s="34"/>
    </row>
    <row r="29" spans="1:8" ht="20.25" customHeight="1">
      <c r="A29" s="19" t="s">
        <v>279</v>
      </c>
      <c r="B29" s="26">
        <v>2116</v>
      </c>
      <c r="C29" s="30"/>
      <c r="D29" s="30"/>
      <c r="E29" s="30"/>
      <c r="F29" s="30"/>
      <c r="G29" s="30"/>
      <c r="H29" s="34"/>
    </row>
    <row r="30" spans="1:8" ht="20.25" customHeight="1">
      <c r="A30" s="19" t="s">
        <v>280</v>
      </c>
      <c r="B30" s="26">
        <v>2117</v>
      </c>
      <c r="C30" s="30"/>
      <c r="D30" s="30"/>
      <c r="E30" s="30"/>
      <c r="F30" s="30"/>
      <c r="G30" s="30"/>
      <c r="H30" s="34"/>
    </row>
    <row r="31" spans="1:8" ht="20.25" customHeight="1">
      <c r="A31" s="19" t="s">
        <v>487</v>
      </c>
      <c r="B31" s="26">
        <v>2118</v>
      </c>
      <c r="C31" s="30">
        <v>418.2</v>
      </c>
      <c r="D31" s="30">
        <f>F31</f>
        <v>445.1</v>
      </c>
      <c r="E31" s="30">
        <v>504.2</v>
      </c>
      <c r="F31" s="30">
        <v>445.1</v>
      </c>
      <c r="G31" s="30">
        <f t="shared" ref="G31" si="5">F31-E31</f>
        <v>-59.099999999999966</v>
      </c>
      <c r="H31" s="34">
        <f t="shared" ref="H31" si="6">(F31/E31)*100</f>
        <v>88.278460928203089</v>
      </c>
    </row>
    <row r="32" spans="1:8" s="20" customFormat="1" ht="39" customHeight="1">
      <c r="A32" s="28" t="s">
        <v>281</v>
      </c>
      <c r="B32" s="24">
        <v>2120</v>
      </c>
      <c r="C32" s="47">
        <f>SUM(C33:C36)</f>
        <v>1586.8</v>
      </c>
      <c r="D32" s="47">
        <f>SUM(D33:D36)</f>
        <v>1666.1999999999998</v>
      </c>
      <c r="E32" s="47">
        <f>SUM(E33:E36)</f>
        <v>1882.9</v>
      </c>
      <c r="F32" s="47">
        <f>SUM(F33:F36)</f>
        <v>1666.1999999999998</v>
      </c>
      <c r="G32" s="47">
        <f t="shared" si="2"/>
        <v>-216.70000000000027</v>
      </c>
      <c r="H32" s="35">
        <f t="shared" si="3"/>
        <v>88.491157257422046</v>
      </c>
    </row>
    <row r="33" spans="1:8" ht="20.25" customHeight="1">
      <c r="A33" s="19" t="s">
        <v>280</v>
      </c>
      <c r="B33" s="53">
        <v>2121</v>
      </c>
      <c r="C33" s="30">
        <v>1526.2</v>
      </c>
      <c r="D33" s="30">
        <f>F33</f>
        <v>1600.1</v>
      </c>
      <c r="E33" s="30">
        <v>1815</v>
      </c>
      <c r="F33" s="30">
        <v>1600.1</v>
      </c>
      <c r="G33" s="30">
        <f t="shared" si="2"/>
        <v>-214.90000000000009</v>
      </c>
      <c r="H33" s="34">
        <f t="shared" si="3"/>
        <v>88.15977961432506</v>
      </c>
    </row>
    <row r="34" spans="1:8" ht="20.25" customHeight="1">
      <c r="A34" s="19" t="s">
        <v>282</v>
      </c>
      <c r="B34" s="53">
        <v>2122</v>
      </c>
      <c r="C34" s="30">
        <v>60.6</v>
      </c>
      <c r="D34" s="30">
        <f>F34</f>
        <v>66.099999999999994</v>
      </c>
      <c r="E34" s="30">
        <v>67.900000000000006</v>
      </c>
      <c r="F34" s="30">
        <v>66.099999999999994</v>
      </c>
      <c r="G34" s="30">
        <f t="shared" si="2"/>
        <v>-1.8000000000000114</v>
      </c>
      <c r="H34" s="34">
        <f t="shared" si="3"/>
        <v>97.349042709867433</v>
      </c>
    </row>
    <row r="35" spans="1:8" ht="20.25" customHeight="1">
      <c r="A35" s="19" t="s">
        <v>283</v>
      </c>
      <c r="B35" s="53">
        <v>2123</v>
      </c>
      <c r="C35" s="30"/>
      <c r="D35" s="30"/>
      <c r="E35" s="30"/>
      <c r="F35" s="30"/>
      <c r="G35" s="30"/>
      <c r="H35" s="34"/>
    </row>
    <row r="36" spans="1:8" s="20" customFormat="1" ht="20.25" customHeight="1">
      <c r="A36" s="19" t="s">
        <v>488</v>
      </c>
      <c r="B36" s="53">
        <v>2124</v>
      </c>
      <c r="C36" s="30"/>
      <c r="D36" s="30"/>
      <c r="E36" s="30"/>
      <c r="F36" s="30"/>
      <c r="G36" s="30"/>
      <c r="H36" s="34"/>
    </row>
    <row r="37" spans="1:8" s="20" customFormat="1" ht="24.75" customHeight="1">
      <c r="A37" s="28" t="s">
        <v>284</v>
      </c>
      <c r="B37" s="24">
        <v>2130</v>
      </c>
      <c r="C37" s="47">
        <f>SUM(C38:C42)</f>
        <v>1786.8</v>
      </c>
      <c r="D37" s="47">
        <f>SUM(D38:D42)</f>
        <v>1880.2</v>
      </c>
      <c r="E37" s="47">
        <f>SUM(E38:E42)</f>
        <v>2182</v>
      </c>
      <c r="F37" s="47">
        <f>SUM(F38:F42)</f>
        <v>1880.2</v>
      </c>
      <c r="G37" s="47">
        <f t="shared" si="2"/>
        <v>-301.79999999999995</v>
      </c>
      <c r="H37" s="35">
        <f t="shared" si="3"/>
        <v>86.168652612282315</v>
      </c>
    </row>
    <row r="38" spans="1:8" ht="35.25" customHeight="1">
      <c r="A38" s="19" t="s">
        <v>48</v>
      </c>
      <c r="B38" s="53">
        <v>2131</v>
      </c>
      <c r="C38" s="30"/>
      <c r="D38" s="30"/>
      <c r="E38" s="30"/>
      <c r="F38" s="30"/>
      <c r="G38" s="30"/>
      <c r="H38" s="34"/>
    </row>
    <row r="39" spans="1:8" ht="57.75" customHeight="1">
      <c r="A39" s="19" t="s">
        <v>49</v>
      </c>
      <c r="B39" s="53">
        <v>2132</v>
      </c>
      <c r="C39" s="30"/>
      <c r="D39" s="30"/>
      <c r="E39" s="30"/>
      <c r="F39" s="30"/>
      <c r="G39" s="30"/>
      <c r="H39" s="34"/>
    </row>
    <row r="40" spans="1:8" s="20" customFormat="1" ht="19.5" customHeight="1">
      <c r="A40" s="19" t="s">
        <v>285</v>
      </c>
      <c r="B40" s="53">
        <v>2133</v>
      </c>
      <c r="C40" s="30"/>
      <c r="D40" s="30"/>
      <c r="E40" s="30"/>
      <c r="F40" s="30"/>
      <c r="G40" s="30"/>
      <c r="H40" s="34"/>
    </row>
    <row r="41" spans="1:8" ht="19.5" customHeight="1">
      <c r="A41" s="19" t="s">
        <v>286</v>
      </c>
      <c r="B41" s="53">
        <v>2134</v>
      </c>
      <c r="C41" s="30">
        <v>1786.8</v>
      </c>
      <c r="D41" s="30">
        <f>F41</f>
        <v>1880.2</v>
      </c>
      <c r="E41" s="30">
        <v>2182</v>
      </c>
      <c r="F41" s="30">
        <v>1880.2</v>
      </c>
      <c r="G41" s="30">
        <f t="shared" si="2"/>
        <v>-301.79999999999995</v>
      </c>
      <c r="H41" s="34">
        <f t="shared" si="3"/>
        <v>86.168652612282315</v>
      </c>
    </row>
    <row r="42" spans="1:8" ht="19.5" customHeight="1">
      <c r="A42" s="19" t="s">
        <v>287</v>
      </c>
      <c r="B42" s="53">
        <v>2135</v>
      </c>
      <c r="C42" s="30"/>
      <c r="D42" s="30"/>
      <c r="E42" s="30"/>
      <c r="F42" s="30"/>
      <c r="G42" s="30"/>
      <c r="H42" s="34"/>
    </row>
    <row r="43" spans="1:8" s="20" customFormat="1" ht="19.5" customHeight="1">
      <c r="A43" s="28" t="s">
        <v>288</v>
      </c>
      <c r="B43" s="24">
        <v>2140</v>
      </c>
      <c r="C43" s="47">
        <f>SUM(C44:C45)</f>
        <v>8</v>
      </c>
      <c r="D43" s="47">
        <f>SUM(D44:D45)</f>
        <v>2.6</v>
      </c>
      <c r="E43" s="47">
        <f>SUM(E44:E45)</f>
        <v>2</v>
      </c>
      <c r="F43" s="47">
        <f>SUM(F44:F45)</f>
        <v>2.6</v>
      </c>
      <c r="G43" s="47">
        <f t="shared" si="2"/>
        <v>0.60000000000000009</v>
      </c>
      <c r="H43" s="35">
        <f t="shared" si="3"/>
        <v>130</v>
      </c>
    </row>
    <row r="44" spans="1:8" ht="40.5" customHeight="1">
      <c r="A44" s="19" t="s">
        <v>289</v>
      </c>
      <c r="B44" s="53">
        <v>2141</v>
      </c>
      <c r="C44" s="30"/>
      <c r="D44" s="30"/>
      <c r="E44" s="30"/>
      <c r="F44" s="30"/>
      <c r="G44" s="30"/>
      <c r="H44" s="34"/>
    </row>
    <row r="45" spans="1:8" s="20" customFormat="1" ht="20.25" customHeight="1">
      <c r="A45" s="19" t="s">
        <v>290</v>
      </c>
      <c r="B45" s="53">
        <v>2142</v>
      </c>
      <c r="C45" s="30">
        <v>8</v>
      </c>
      <c r="D45" s="30">
        <f>F45</f>
        <v>2.6</v>
      </c>
      <c r="E45" s="30">
        <v>2</v>
      </c>
      <c r="F45" s="30">
        <v>2.6</v>
      </c>
      <c r="G45" s="30">
        <f t="shared" si="2"/>
        <v>0.60000000000000009</v>
      </c>
      <c r="H45" s="34">
        <f t="shared" si="3"/>
        <v>130</v>
      </c>
    </row>
    <row r="46" spans="1:8" s="20" customFormat="1" ht="22.5" customHeight="1">
      <c r="A46" s="28" t="s">
        <v>50</v>
      </c>
      <c r="B46" s="24">
        <v>2200</v>
      </c>
      <c r="C46" s="47">
        <f>SUM(C23,C32,C37,C43)</f>
        <v>6953.7</v>
      </c>
      <c r="D46" s="47">
        <f>SUM(D23,D32,D37,D43)</f>
        <v>7025.8</v>
      </c>
      <c r="E46" s="47">
        <f>SUM(E23,E32,E37,E43)</f>
        <v>8027.4</v>
      </c>
      <c r="F46" s="47">
        <f>SUM(F23,F32,F37,F43)</f>
        <v>7025.8</v>
      </c>
      <c r="G46" s="47">
        <f t="shared" si="2"/>
        <v>-1001.5999999999995</v>
      </c>
      <c r="H46" s="35">
        <f t="shared" si="3"/>
        <v>87.522734633878969</v>
      </c>
    </row>
    <row r="47" spans="1:8" s="20" customFormat="1">
      <c r="A47" s="27"/>
      <c r="B47" s="21"/>
      <c r="C47" s="21"/>
      <c r="D47" s="21"/>
      <c r="E47" s="21"/>
      <c r="F47" s="21"/>
      <c r="G47" s="21"/>
      <c r="H47" s="21"/>
    </row>
    <row r="48" spans="1:8" s="20" customFormat="1">
      <c r="A48" s="27"/>
      <c r="B48" s="21"/>
      <c r="C48" s="21"/>
      <c r="D48" s="21"/>
      <c r="E48" s="21"/>
      <c r="F48" s="21"/>
      <c r="G48" s="21"/>
      <c r="H48" s="21"/>
    </row>
    <row r="49" spans="1:9" s="2" customFormat="1" ht="27.75" customHeight="1"/>
    <row r="50" spans="1:9" s="2" customFormat="1"/>
    <row r="51" spans="1:9" s="21" customFormat="1">
      <c r="A51" s="25"/>
      <c r="I51" s="18"/>
    </row>
    <row r="52" spans="1:9" s="21" customFormat="1">
      <c r="A52" s="25"/>
      <c r="I52" s="18"/>
    </row>
    <row r="53" spans="1:9" s="21" customFormat="1" ht="20.399999999999999">
      <c r="A53" s="59" t="s">
        <v>484</v>
      </c>
      <c r="B53" s="1"/>
      <c r="C53" s="267" t="s">
        <v>151</v>
      </c>
      <c r="D53" s="267"/>
      <c r="E53" s="267"/>
      <c r="F53" s="267"/>
      <c r="G53" s="251" t="s">
        <v>485</v>
      </c>
      <c r="H53" s="251"/>
      <c r="I53" s="18"/>
    </row>
    <row r="54" spans="1:9" s="21" customFormat="1">
      <c r="A54" s="12" t="s">
        <v>483</v>
      </c>
      <c r="B54" s="2"/>
      <c r="C54" s="245" t="s">
        <v>154</v>
      </c>
      <c r="D54" s="245"/>
      <c r="E54" s="245"/>
      <c r="F54" s="245"/>
      <c r="G54" s="245"/>
      <c r="H54" s="245"/>
      <c r="I54" s="18"/>
    </row>
    <row r="55" spans="1:9" s="21" customFormat="1">
      <c r="A55" s="25"/>
      <c r="I55" s="18"/>
    </row>
    <row r="56" spans="1:9" s="21" customFormat="1">
      <c r="A56" s="25"/>
      <c r="I56" s="18"/>
    </row>
    <row r="57" spans="1:9" s="21" customFormat="1">
      <c r="A57" s="25"/>
      <c r="I57" s="18"/>
    </row>
    <row r="58" spans="1:9" s="21" customFormat="1">
      <c r="A58" s="25"/>
      <c r="I58" s="18"/>
    </row>
    <row r="59" spans="1:9" s="21" customFormat="1">
      <c r="A59" s="25"/>
      <c r="I59" s="18"/>
    </row>
    <row r="60" spans="1:9" s="21" customFormat="1">
      <c r="A60" s="25"/>
      <c r="I60" s="18"/>
    </row>
    <row r="61" spans="1:9" s="21" customFormat="1">
      <c r="A61" s="25"/>
      <c r="I61" s="18"/>
    </row>
    <row r="62" spans="1:9" s="21" customFormat="1">
      <c r="A62" s="25"/>
      <c r="I62" s="18"/>
    </row>
    <row r="63" spans="1:9" s="21" customFormat="1">
      <c r="A63" s="25"/>
      <c r="I63" s="18"/>
    </row>
    <row r="64" spans="1:9" s="21" customFormat="1">
      <c r="A64" s="25"/>
      <c r="I64" s="18"/>
    </row>
    <row r="65" spans="1:9" s="21" customFormat="1">
      <c r="A65" s="25"/>
      <c r="I65" s="18"/>
    </row>
    <row r="66" spans="1:9" s="21" customFormat="1">
      <c r="A66" s="25"/>
      <c r="I66" s="18"/>
    </row>
    <row r="67" spans="1:9" s="21" customFormat="1">
      <c r="A67" s="25"/>
      <c r="I67" s="18"/>
    </row>
    <row r="68" spans="1:9" s="21" customFormat="1">
      <c r="A68" s="25"/>
      <c r="I68" s="18"/>
    </row>
    <row r="69" spans="1:9" s="21" customFormat="1">
      <c r="A69" s="25"/>
      <c r="I69" s="18"/>
    </row>
    <row r="70" spans="1:9" s="21" customFormat="1">
      <c r="A70" s="25"/>
      <c r="I70" s="18"/>
    </row>
    <row r="71" spans="1:9" s="21" customFormat="1">
      <c r="A71" s="25"/>
      <c r="I71" s="18"/>
    </row>
    <row r="72" spans="1:9" s="21" customFormat="1">
      <c r="A72" s="25"/>
      <c r="I72" s="18"/>
    </row>
    <row r="73" spans="1:9" s="21" customFormat="1">
      <c r="A73" s="25"/>
      <c r="I73" s="18"/>
    </row>
    <row r="74" spans="1:9" s="21" customFormat="1">
      <c r="A74" s="25"/>
      <c r="I74" s="18"/>
    </row>
    <row r="75" spans="1:9" s="21" customFormat="1">
      <c r="A75" s="25"/>
      <c r="I75" s="18"/>
    </row>
    <row r="76" spans="1:9" s="21" customFormat="1">
      <c r="A76" s="25"/>
      <c r="I76" s="18"/>
    </row>
    <row r="77" spans="1:9" s="21" customFormat="1">
      <c r="A77" s="25"/>
      <c r="I77" s="18"/>
    </row>
    <row r="78" spans="1:9" s="21" customFormat="1">
      <c r="A78" s="25"/>
      <c r="I78" s="18"/>
    </row>
    <row r="79" spans="1:9" s="21" customFormat="1">
      <c r="A79" s="25"/>
      <c r="I79" s="18"/>
    </row>
    <row r="80" spans="1:9" s="21" customFormat="1">
      <c r="A80" s="25"/>
      <c r="I80" s="18"/>
    </row>
    <row r="81" spans="1:9" s="21" customFormat="1">
      <c r="A81" s="25"/>
      <c r="I81" s="18"/>
    </row>
    <row r="82" spans="1:9" s="21" customFormat="1">
      <c r="A82" s="25"/>
      <c r="I82" s="18"/>
    </row>
    <row r="83" spans="1:9" s="21" customFormat="1">
      <c r="A83" s="25"/>
      <c r="I83" s="18"/>
    </row>
    <row r="84" spans="1:9" s="21" customFormat="1">
      <c r="A84" s="25"/>
      <c r="I84" s="18"/>
    </row>
    <row r="85" spans="1:9" s="21" customFormat="1">
      <c r="A85" s="25"/>
      <c r="I85" s="18"/>
    </row>
    <row r="86" spans="1:9" s="21" customFormat="1">
      <c r="A86" s="25"/>
      <c r="I86" s="18"/>
    </row>
    <row r="87" spans="1:9" s="21" customFormat="1">
      <c r="A87" s="25"/>
      <c r="I87" s="18"/>
    </row>
    <row r="88" spans="1:9" s="21" customFormat="1">
      <c r="A88" s="25"/>
      <c r="I88" s="18"/>
    </row>
    <row r="89" spans="1:9" s="21" customFormat="1">
      <c r="A89" s="25"/>
      <c r="I89" s="18"/>
    </row>
    <row r="90" spans="1:9" s="21" customFormat="1">
      <c r="A90" s="25"/>
      <c r="I90" s="18"/>
    </row>
    <row r="91" spans="1:9" s="21" customFormat="1">
      <c r="A91" s="25"/>
      <c r="I91" s="18"/>
    </row>
    <row r="92" spans="1:9" s="21" customFormat="1">
      <c r="A92" s="25"/>
      <c r="I92" s="18"/>
    </row>
    <row r="93" spans="1:9" s="21" customFormat="1">
      <c r="A93" s="25"/>
      <c r="I93" s="18"/>
    </row>
    <row r="94" spans="1:9" s="21" customFormat="1">
      <c r="A94" s="25"/>
      <c r="I94" s="18"/>
    </row>
    <row r="95" spans="1:9" s="21" customFormat="1">
      <c r="A95" s="25"/>
      <c r="I95" s="18"/>
    </row>
    <row r="96" spans="1:9" s="21" customFormat="1">
      <c r="A96" s="25"/>
      <c r="I96" s="18"/>
    </row>
    <row r="97" spans="1:9" s="21" customFormat="1">
      <c r="A97" s="25"/>
      <c r="I97" s="18"/>
    </row>
    <row r="98" spans="1:9" s="21" customFormat="1">
      <c r="A98" s="25"/>
      <c r="I98" s="18"/>
    </row>
    <row r="99" spans="1:9" s="21" customFormat="1">
      <c r="A99" s="25"/>
      <c r="I99" s="18"/>
    </row>
    <row r="100" spans="1:9" s="21" customFormat="1">
      <c r="A100" s="25"/>
      <c r="I100" s="18"/>
    </row>
    <row r="101" spans="1:9" s="21" customFormat="1">
      <c r="A101" s="25"/>
      <c r="I101" s="18"/>
    </row>
    <row r="102" spans="1:9" s="21" customFormat="1">
      <c r="A102" s="25"/>
      <c r="I102" s="18"/>
    </row>
    <row r="103" spans="1:9" s="21" customFormat="1">
      <c r="A103" s="25"/>
      <c r="I103" s="18"/>
    </row>
    <row r="104" spans="1:9" s="21" customFormat="1">
      <c r="A104" s="25"/>
      <c r="I104" s="18"/>
    </row>
    <row r="105" spans="1:9" s="21" customFormat="1">
      <c r="A105" s="25"/>
      <c r="I105" s="18"/>
    </row>
    <row r="106" spans="1:9" s="21" customFormat="1">
      <c r="A106" s="25"/>
      <c r="I106" s="18"/>
    </row>
    <row r="107" spans="1:9" s="21" customFormat="1">
      <c r="A107" s="25"/>
      <c r="I107" s="18"/>
    </row>
    <row r="108" spans="1:9" s="21" customFormat="1">
      <c r="A108" s="25"/>
      <c r="I108" s="18"/>
    </row>
    <row r="109" spans="1:9" s="21" customFormat="1">
      <c r="A109" s="25"/>
      <c r="I109" s="18"/>
    </row>
    <row r="110" spans="1:9" s="21" customFormat="1">
      <c r="A110" s="25"/>
      <c r="I110" s="18"/>
    </row>
    <row r="111" spans="1:9" s="21" customFormat="1">
      <c r="A111" s="25"/>
      <c r="I111" s="18"/>
    </row>
    <row r="112" spans="1:9" s="21" customFormat="1">
      <c r="A112" s="25"/>
      <c r="I112" s="18"/>
    </row>
    <row r="113" spans="1:9" s="21" customFormat="1">
      <c r="A113" s="25"/>
      <c r="I113" s="18"/>
    </row>
    <row r="114" spans="1:9" s="21" customFormat="1">
      <c r="A114" s="25"/>
      <c r="I114" s="18"/>
    </row>
    <row r="115" spans="1:9" s="21" customFormat="1">
      <c r="A115" s="25"/>
      <c r="I115" s="18"/>
    </row>
    <row r="116" spans="1:9" s="21" customFormat="1">
      <c r="A116" s="25"/>
      <c r="I116" s="18"/>
    </row>
    <row r="117" spans="1:9" s="21" customFormat="1">
      <c r="A117" s="25"/>
      <c r="I117" s="18"/>
    </row>
    <row r="118" spans="1:9" s="21" customFormat="1">
      <c r="A118" s="25"/>
      <c r="I118" s="18"/>
    </row>
    <row r="119" spans="1:9" s="21" customFormat="1">
      <c r="A119" s="25"/>
      <c r="I119" s="18"/>
    </row>
    <row r="120" spans="1:9" s="21" customFormat="1">
      <c r="A120" s="25"/>
      <c r="I120" s="18"/>
    </row>
    <row r="121" spans="1:9" s="21" customFormat="1">
      <c r="A121" s="25"/>
      <c r="I121" s="18"/>
    </row>
    <row r="122" spans="1:9" s="21" customFormat="1">
      <c r="A122" s="25"/>
      <c r="I122" s="18"/>
    </row>
    <row r="123" spans="1:9" s="21" customFormat="1">
      <c r="A123" s="25"/>
      <c r="I123" s="18"/>
    </row>
    <row r="124" spans="1:9" s="21" customFormat="1">
      <c r="A124" s="25"/>
      <c r="I124" s="18"/>
    </row>
    <row r="125" spans="1:9" s="21" customFormat="1">
      <c r="A125" s="25"/>
      <c r="I125" s="18"/>
    </row>
    <row r="126" spans="1:9" s="21" customFormat="1">
      <c r="A126" s="25"/>
      <c r="I126" s="18"/>
    </row>
    <row r="127" spans="1:9" s="21" customFormat="1">
      <c r="A127" s="25"/>
      <c r="I127" s="18"/>
    </row>
    <row r="128" spans="1:9" s="21" customFormat="1">
      <c r="A128" s="25"/>
      <c r="I128" s="18"/>
    </row>
    <row r="129" spans="1:9" s="21" customFormat="1">
      <c r="A129" s="25"/>
      <c r="I129" s="18"/>
    </row>
    <row r="130" spans="1:9" s="21" customFormat="1">
      <c r="A130" s="25"/>
      <c r="I130" s="18"/>
    </row>
    <row r="131" spans="1:9" s="21" customFormat="1">
      <c r="A131" s="25"/>
      <c r="I131" s="18"/>
    </row>
    <row r="132" spans="1:9" s="21" customFormat="1">
      <c r="A132" s="25"/>
      <c r="I132" s="18"/>
    </row>
    <row r="133" spans="1:9" s="21" customFormat="1">
      <c r="A133" s="25"/>
      <c r="I133" s="18"/>
    </row>
    <row r="134" spans="1:9" s="21" customFormat="1">
      <c r="A134" s="25"/>
      <c r="I134" s="18"/>
    </row>
    <row r="135" spans="1:9" s="21" customFormat="1">
      <c r="A135" s="25"/>
      <c r="I135" s="18"/>
    </row>
    <row r="136" spans="1:9" s="21" customFormat="1">
      <c r="A136" s="25"/>
      <c r="I136" s="18"/>
    </row>
    <row r="137" spans="1:9" s="21" customFormat="1">
      <c r="A137" s="25"/>
      <c r="I137" s="18"/>
    </row>
    <row r="138" spans="1:9" s="21" customFormat="1">
      <c r="A138" s="25"/>
      <c r="I138" s="18"/>
    </row>
    <row r="139" spans="1:9" s="21" customFormat="1">
      <c r="A139" s="25"/>
      <c r="I139" s="18"/>
    </row>
    <row r="140" spans="1:9" s="21" customFormat="1">
      <c r="A140" s="25"/>
      <c r="I140" s="18"/>
    </row>
    <row r="141" spans="1:9" s="21" customFormat="1">
      <c r="A141" s="25"/>
      <c r="I141" s="18"/>
    </row>
    <row r="142" spans="1:9" s="21" customFormat="1">
      <c r="A142" s="25"/>
      <c r="I142" s="18"/>
    </row>
    <row r="143" spans="1:9" s="21" customFormat="1">
      <c r="A143" s="25"/>
      <c r="I143" s="18"/>
    </row>
    <row r="144" spans="1:9" s="21" customFormat="1">
      <c r="A144" s="25"/>
      <c r="I144" s="18"/>
    </row>
    <row r="145" spans="1:9" s="21" customFormat="1">
      <c r="A145" s="25"/>
      <c r="I145" s="18"/>
    </row>
    <row r="146" spans="1:9" s="21" customFormat="1">
      <c r="A146" s="25"/>
      <c r="I146" s="18"/>
    </row>
    <row r="147" spans="1:9" s="21" customFormat="1">
      <c r="A147" s="25"/>
      <c r="I147" s="18"/>
    </row>
    <row r="148" spans="1:9" s="21" customFormat="1">
      <c r="A148" s="25"/>
      <c r="I148" s="18"/>
    </row>
    <row r="149" spans="1:9" s="21" customFormat="1">
      <c r="A149" s="25"/>
      <c r="I149" s="18"/>
    </row>
    <row r="150" spans="1:9" s="21" customFormat="1">
      <c r="A150" s="25"/>
      <c r="I150" s="18"/>
    </row>
    <row r="151" spans="1:9" s="21" customFormat="1">
      <c r="A151" s="25"/>
      <c r="I151" s="18"/>
    </row>
    <row r="152" spans="1:9" s="21" customFormat="1">
      <c r="A152" s="25"/>
      <c r="I152" s="18"/>
    </row>
    <row r="153" spans="1:9" s="21" customFormat="1">
      <c r="A153" s="25"/>
      <c r="I153" s="18"/>
    </row>
    <row r="154" spans="1:9" s="21" customFormat="1">
      <c r="A154" s="25"/>
      <c r="I154" s="18"/>
    </row>
    <row r="155" spans="1:9" s="21" customFormat="1">
      <c r="A155" s="25"/>
      <c r="I155" s="18"/>
    </row>
    <row r="156" spans="1:9" s="21" customFormat="1">
      <c r="A156" s="25"/>
      <c r="I156" s="18"/>
    </row>
    <row r="157" spans="1:9" s="21" customFormat="1">
      <c r="A157" s="25"/>
      <c r="I157" s="18"/>
    </row>
    <row r="158" spans="1:9" s="21" customFormat="1">
      <c r="A158" s="25"/>
      <c r="I158" s="18"/>
    </row>
    <row r="159" spans="1:9" s="21" customFormat="1">
      <c r="A159" s="25"/>
      <c r="I159" s="18"/>
    </row>
    <row r="160" spans="1:9" s="21" customFormat="1">
      <c r="A160" s="25"/>
      <c r="I160" s="18"/>
    </row>
    <row r="161" spans="1:9" s="21" customFormat="1">
      <c r="A161" s="25"/>
      <c r="I161" s="18"/>
    </row>
    <row r="162" spans="1:9" s="21" customFormat="1">
      <c r="A162" s="25"/>
      <c r="I162" s="18"/>
    </row>
    <row r="163" spans="1:9" s="21" customFormat="1">
      <c r="A163" s="25"/>
      <c r="I163" s="18"/>
    </row>
    <row r="164" spans="1:9" s="21" customFormat="1">
      <c r="A164" s="25"/>
      <c r="I164" s="18"/>
    </row>
    <row r="165" spans="1:9" s="21" customFormat="1">
      <c r="A165" s="25"/>
      <c r="I165" s="18"/>
    </row>
    <row r="166" spans="1:9" s="21" customFormat="1">
      <c r="A166" s="25"/>
      <c r="I166" s="18"/>
    </row>
    <row r="167" spans="1:9" s="21" customFormat="1">
      <c r="A167" s="25"/>
      <c r="I167" s="18"/>
    </row>
    <row r="168" spans="1:9" s="21" customFormat="1">
      <c r="A168" s="25"/>
      <c r="I168" s="18"/>
    </row>
    <row r="169" spans="1:9" s="21" customFormat="1">
      <c r="A169" s="25"/>
      <c r="I169" s="18"/>
    </row>
    <row r="170" spans="1:9" s="21" customFormat="1">
      <c r="A170" s="25"/>
      <c r="I170" s="18"/>
    </row>
    <row r="171" spans="1:9" s="21" customFormat="1">
      <c r="A171" s="25"/>
      <c r="I171" s="18"/>
    </row>
    <row r="172" spans="1:9" s="21" customFormat="1">
      <c r="A172" s="25"/>
      <c r="I172" s="18"/>
    </row>
    <row r="173" spans="1:9" s="21" customFormat="1">
      <c r="A173" s="25"/>
      <c r="I173" s="18"/>
    </row>
    <row r="174" spans="1:9" s="21" customFormat="1">
      <c r="A174" s="25"/>
      <c r="I174" s="18"/>
    </row>
    <row r="175" spans="1:9" s="21" customFormat="1">
      <c r="A175" s="25"/>
      <c r="I175" s="18"/>
    </row>
    <row r="176" spans="1:9" s="21" customFormat="1">
      <c r="A176" s="25"/>
      <c r="I176" s="18"/>
    </row>
    <row r="177" spans="1:9" s="21" customFormat="1">
      <c r="A177" s="25"/>
      <c r="I177" s="18"/>
    </row>
    <row r="178" spans="1:9" s="21" customFormat="1">
      <c r="A178" s="25"/>
      <c r="I178" s="18"/>
    </row>
    <row r="179" spans="1:9" s="21" customFormat="1">
      <c r="A179" s="25"/>
      <c r="I179" s="18"/>
    </row>
    <row r="180" spans="1:9" s="21" customFormat="1">
      <c r="A180" s="25"/>
      <c r="I180" s="18"/>
    </row>
    <row r="181" spans="1:9" s="21" customFormat="1">
      <c r="A181" s="25"/>
      <c r="I181" s="18"/>
    </row>
    <row r="182" spans="1:9" s="21" customFormat="1">
      <c r="A182" s="25"/>
      <c r="I182" s="18"/>
    </row>
    <row r="183" spans="1:9" s="21" customFormat="1">
      <c r="A183" s="25"/>
      <c r="I183" s="18"/>
    </row>
    <row r="184" spans="1:9" s="21" customFormat="1">
      <c r="A184" s="25"/>
      <c r="I184" s="18"/>
    </row>
    <row r="185" spans="1:9" s="21" customFormat="1">
      <c r="A185" s="25"/>
      <c r="I185" s="18"/>
    </row>
    <row r="186" spans="1:9" s="21" customFormat="1">
      <c r="A186" s="25"/>
      <c r="I186" s="18"/>
    </row>
    <row r="187" spans="1:9" s="21" customFormat="1">
      <c r="A187" s="25"/>
      <c r="I187" s="18"/>
    </row>
    <row r="188" spans="1:9" s="21" customFormat="1">
      <c r="A188" s="25"/>
      <c r="I188" s="18"/>
    </row>
    <row r="189" spans="1:9" s="21" customFormat="1">
      <c r="A189" s="25"/>
      <c r="I189" s="18"/>
    </row>
    <row r="190" spans="1:9" s="21" customFormat="1">
      <c r="A190" s="25"/>
      <c r="I190" s="18"/>
    </row>
    <row r="191" spans="1:9" s="21" customFormat="1">
      <c r="A191" s="25"/>
      <c r="I191" s="18"/>
    </row>
    <row r="192" spans="1:9" s="21" customFormat="1">
      <c r="A192" s="25"/>
      <c r="I192" s="18"/>
    </row>
    <row r="193" spans="1:9" s="21" customFormat="1">
      <c r="A193" s="25"/>
      <c r="I193" s="18"/>
    </row>
    <row r="194" spans="1:9" s="21" customFormat="1">
      <c r="A194" s="25"/>
      <c r="I194" s="18"/>
    </row>
    <row r="195" spans="1:9" s="21" customFormat="1">
      <c r="A195" s="25"/>
      <c r="I195" s="18"/>
    </row>
    <row r="196" spans="1:9" s="21" customFormat="1">
      <c r="A196" s="25"/>
      <c r="I196" s="18"/>
    </row>
    <row r="197" spans="1:9" s="21" customFormat="1">
      <c r="A197" s="25"/>
      <c r="I197" s="18"/>
    </row>
    <row r="198" spans="1:9" s="21" customFormat="1">
      <c r="A198" s="25"/>
      <c r="I198" s="18"/>
    </row>
    <row r="199" spans="1:9" s="21" customFormat="1">
      <c r="A199" s="25"/>
      <c r="I199" s="18"/>
    </row>
    <row r="200" spans="1:9" s="21" customFormat="1">
      <c r="A200" s="25"/>
      <c r="I200" s="18"/>
    </row>
  </sheetData>
  <mergeCells count="12">
    <mergeCell ref="A6:H6"/>
    <mergeCell ref="A22:H22"/>
    <mergeCell ref="C53:F53"/>
    <mergeCell ref="G53:H53"/>
    <mergeCell ref="C54:F54"/>
    <mergeCell ref="G54:H54"/>
    <mergeCell ref="A1:H1"/>
    <mergeCell ref="A2:H2"/>
    <mergeCell ref="A3:A4"/>
    <mergeCell ref="B3:B4"/>
    <mergeCell ref="C3:D3"/>
    <mergeCell ref="E3:H3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>
    <oddHeader>&amp;R
&amp;"Times New Roman,звичайний"&amp;14Продовження додатка 3
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A5D1-F215-40E2-8A9A-C949ECD971A2}">
  <sheetPr>
    <tabColor indexed="43"/>
  </sheetPr>
  <dimension ref="A1:J90"/>
  <sheetViews>
    <sheetView zoomScale="70" zoomScaleNormal="70" zoomScaleSheetLayoutView="75" workbookViewId="0">
      <selection activeCell="M15" sqref="M15"/>
    </sheetView>
  </sheetViews>
  <sheetFormatPr defaultColWidth="9.109375" defaultRowHeight="18"/>
  <cols>
    <col min="1" max="1" width="88" style="2" customWidth="1"/>
    <col min="2" max="2" width="15" style="2" customWidth="1"/>
    <col min="3" max="7" width="20.44140625" style="2" customWidth="1"/>
    <col min="8" max="8" width="18.44140625" style="2" customWidth="1"/>
    <col min="9" max="16384" width="9.109375" style="2"/>
  </cols>
  <sheetData>
    <row r="1" spans="1:8">
      <c r="A1" s="251" t="s">
        <v>291</v>
      </c>
      <c r="B1" s="251"/>
      <c r="C1" s="251"/>
      <c r="D1" s="251"/>
      <c r="E1" s="251"/>
      <c r="F1" s="251"/>
      <c r="G1" s="251"/>
      <c r="H1" s="251"/>
    </row>
    <row r="2" spans="1:8">
      <c r="A2" s="10"/>
      <c r="B2" s="10"/>
      <c r="C2" s="10"/>
      <c r="D2" s="10"/>
      <c r="E2" s="10"/>
      <c r="F2" s="10"/>
      <c r="G2" s="10"/>
      <c r="H2" s="10"/>
    </row>
    <row r="3" spans="1:8" ht="48" customHeight="1">
      <c r="A3" s="253" t="s">
        <v>28</v>
      </c>
      <c r="B3" s="303" t="s">
        <v>292</v>
      </c>
      <c r="C3" s="253" t="s">
        <v>293</v>
      </c>
      <c r="D3" s="253"/>
      <c r="E3" s="299" t="s">
        <v>486</v>
      </c>
      <c r="F3" s="299"/>
      <c r="G3" s="299"/>
      <c r="H3" s="299"/>
    </row>
    <row r="4" spans="1:8" ht="38.25" customHeight="1">
      <c r="A4" s="253"/>
      <c r="B4" s="303"/>
      <c r="C4" s="49" t="s">
        <v>32</v>
      </c>
      <c r="D4" s="49" t="s">
        <v>33</v>
      </c>
      <c r="E4" s="49" t="s">
        <v>34</v>
      </c>
      <c r="F4" s="49" t="s">
        <v>35</v>
      </c>
      <c r="G4" s="56" t="s">
        <v>36</v>
      </c>
      <c r="H4" s="56" t="s">
        <v>37</v>
      </c>
    </row>
    <row r="5" spans="1:8">
      <c r="A5" s="56">
        <v>1</v>
      </c>
      <c r="B5" s="208">
        <v>2</v>
      </c>
      <c r="C5" s="56">
        <v>3</v>
      </c>
      <c r="D5" s="208">
        <v>4</v>
      </c>
      <c r="E5" s="56">
        <v>5</v>
      </c>
      <c r="F5" s="208">
        <v>6</v>
      </c>
      <c r="G5" s="56">
        <v>7</v>
      </c>
      <c r="H5" s="208">
        <v>8</v>
      </c>
    </row>
    <row r="6" spans="1:8">
      <c r="A6" s="203" t="s">
        <v>294</v>
      </c>
      <c r="B6" s="204"/>
      <c r="C6" s="204"/>
      <c r="D6" s="204"/>
      <c r="E6" s="204"/>
      <c r="F6" s="204"/>
      <c r="G6" s="204"/>
      <c r="H6" s="205"/>
    </row>
    <row r="7" spans="1:8" s="217" customFormat="1" ht="24.9" customHeight="1">
      <c r="A7" s="215" t="s">
        <v>295</v>
      </c>
      <c r="B7" s="216">
        <v>3000</v>
      </c>
      <c r="C7" s="47">
        <f>SUM(C8:C9,C11,C14:C15,C19)</f>
        <v>26123.3</v>
      </c>
      <c r="D7" s="47">
        <f>SUM(D8:D9,D11,D14:D15,D19)</f>
        <v>26172.600000000002</v>
      </c>
      <c r="E7" s="47">
        <f>SUM(E8:E9,E11,E14:E15,E19)</f>
        <v>26295.599999999999</v>
      </c>
      <c r="F7" s="47">
        <f>SUM(F8:F9,F11,F14:F15,F19)</f>
        <v>26172.600000000002</v>
      </c>
      <c r="G7" s="47">
        <f>F7-E7</f>
        <v>-122.99999999999636</v>
      </c>
      <c r="H7" s="35">
        <f>(F7/E7)*100</f>
        <v>99.53224113539909</v>
      </c>
    </row>
    <row r="8" spans="1:8" ht="18" customHeight="1">
      <c r="A8" s="57" t="s">
        <v>296</v>
      </c>
      <c r="B8" s="5">
        <v>3010</v>
      </c>
      <c r="C8" s="30">
        <v>25951.5</v>
      </c>
      <c r="D8" s="30">
        <f>F8</f>
        <v>25911.4</v>
      </c>
      <c r="E8" s="30">
        <v>26085.599999999999</v>
      </c>
      <c r="F8" s="30">
        <v>25911.4</v>
      </c>
      <c r="G8" s="30">
        <f>F8-E8</f>
        <v>-174.19999999999709</v>
      </c>
      <c r="H8" s="34">
        <f>(F8/E8)*100</f>
        <v>99.332198607660942</v>
      </c>
    </row>
    <row r="9" spans="1:8" ht="18" customHeight="1">
      <c r="A9" s="57" t="s">
        <v>297</v>
      </c>
      <c r="B9" s="5">
        <v>3020</v>
      </c>
      <c r="C9" s="30"/>
      <c r="D9" s="30"/>
      <c r="E9" s="30"/>
      <c r="F9" s="30"/>
      <c r="G9" s="30"/>
      <c r="H9" s="34"/>
    </row>
    <row r="10" spans="1:8" ht="18" customHeight="1">
      <c r="A10" s="57" t="s">
        <v>298</v>
      </c>
      <c r="B10" s="5">
        <v>3030</v>
      </c>
      <c r="C10" s="30"/>
      <c r="D10" s="30"/>
      <c r="E10" s="30"/>
      <c r="F10" s="30"/>
      <c r="G10" s="30"/>
      <c r="H10" s="34"/>
    </row>
    <row r="11" spans="1:8" ht="18" customHeight="1">
      <c r="A11" s="57" t="s">
        <v>299</v>
      </c>
      <c r="B11" s="5">
        <v>3040</v>
      </c>
      <c r="C11" s="30"/>
      <c r="D11" s="30"/>
      <c r="E11" s="30"/>
      <c r="F11" s="30"/>
      <c r="G11" s="30"/>
      <c r="H11" s="34"/>
    </row>
    <row r="12" spans="1:8" ht="18" customHeight="1">
      <c r="A12" s="57" t="s">
        <v>300</v>
      </c>
      <c r="B12" s="5">
        <v>3041</v>
      </c>
      <c r="C12" s="30"/>
      <c r="D12" s="30"/>
      <c r="E12" s="30"/>
      <c r="F12" s="30"/>
      <c r="G12" s="30"/>
      <c r="H12" s="34"/>
    </row>
    <row r="13" spans="1:8" ht="18" customHeight="1">
      <c r="A13" s="57" t="s">
        <v>301</v>
      </c>
      <c r="B13" s="5">
        <v>3042</v>
      </c>
      <c r="C13" s="30"/>
      <c r="D13" s="30"/>
      <c r="E13" s="30"/>
      <c r="F13" s="30"/>
      <c r="G13" s="30"/>
      <c r="H13" s="34"/>
    </row>
    <row r="14" spans="1:8" ht="18" customHeight="1">
      <c r="A14" s="57" t="s">
        <v>302</v>
      </c>
      <c r="B14" s="5">
        <v>3050</v>
      </c>
      <c r="C14" s="30"/>
      <c r="D14" s="30"/>
      <c r="E14" s="30"/>
      <c r="F14" s="30"/>
      <c r="G14" s="30"/>
      <c r="H14" s="34"/>
    </row>
    <row r="15" spans="1:8" ht="20.100000000000001" customHeight="1">
      <c r="A15" s="57" t="s">
        <v>303</v>
      </c>
      <c r="B15" s="5">
        <v>3060</v>
      </c>
      <c r="C15" s="30">
        <f>SUM(C16:C18)</f>
        <v>0</v>
      </c>
      <c r="D15" s="30">
        <f>SUM(D16:D18)</f>
        <v>0</v>
      </c>
      <c r="E15" s="30">
        <f>SUM(E16:E18)</f>
        <v>0</v>
      </c>
      <c r="F15" s="30">
        <f>SUM(F16:F18)</f>
        <v>0</v>
      </c>
      <c r="G15" s="30"/>
      <c r="H15" s="34"/>
    </row>
    <row r="16" spans="1:8" ht="18" customHeight="1">
      <c r="A16" s="57" t="s">
        <v>304</v>
      </c>
      <c r="B16" s="26">
        <v>3061</v>
      </c>
      <c r="C16" s="30"/>
      <c r="D16" s="30"/>
      <c r="E16" s="30"/>
      <c r="F16" s="30"/>
      <c r="G16" s="30"/>
      <c r="H16" s="34"/>
    </row>
    <row r="17" spans="1:8" ht="18" customHeight="1">
      <c r="A17" s="57" t="s">
        <v>305</v>
      </c>
      <c r="B17" s="26">
        <v>3062</v>
      </c>
      <c r="C17" s="30"/>
      <c r="D17" s="30"/>
      <c r="E17" s="30"/>
      <c r="F17" s="30"/>
      <c r="G17" s="30"/>
      <c r="H17" s="34"/>
    </row>
    <row r="18" spans="1:8" ht="18" customHeight="1">
      <c r="A18" s="57" t="s">
        <v>306</v>
      </c>
      <c r="B18" s="26">
        <v>3063</v>
      </c>
      <c r="C18" s="30"/>
      <c r="D18" s="30"/>
      <c r="E18" s="30"/>
      <c r="F18" s="30"/>
      <c r="G18" s="30"/>
      <c r="H18" s="34"/>
    </row>
    <row r="19" spans="1:8" ht="18" customHeight="1">
      <c r="A19" s="57" t="s">
        <v>307</v>
      </c>
      <c r="B19" s="5">
        <v>3070</v>
      </c>
      <c r="C19" s="30">
        <v>171.8</v>
      </c>
      <c r="D19" s="30">
        <f>F19</f>
        <v>261.2</v>
      </c>
      <c r="E19" s="30">
        <v>210</v>
      </c>
      <c r="F19" s="30">
        <f>143.2+10.8+107.2</f>
        <v>261.2</v>
      </c>
      <c r="G19" s="30">
        <f t="shared" ref="G19" si="0">F19-E19</f>
        <v>51.199999999999989</v>
      </c>
      <c r="H19" s="34">
        <f t="shared" ref="H19" si="1">(F19/E19)*100</f>
        <v>124.38095238095237</v>
      </c>
    </row>
    <row r="20" spans="1:8" ht="20.100000000000001" customHeight="1">
      <c r="A20" s="51" t="s">
        <v>308</v>
      </c>
      <c r="B20" s="6">
        <v>3100</v>
      </c>
      <c r="C20" s="47">
        <f>SUM(C21:C24,C28,C38,C39)</f>
        <v>22947.500000000004</v>
      </c>
      <c r="D20" s="47">
        <f>SUM(D21:D24,D28,D38,D39)</f>
        <v>25503.360000000001</v>
      </c>
      <c r="E20" s="47">
        <f>SUM(E21:E24,E28,E38,E39)</f>
        <v>25826.399999999998</v>
      </c>
      <c r="F20" s="47">
        <f>SUM(F21:F24,F28,F38,F39)</f>
        <v>25503.360000000001</v>
      </c>
      <c r="G20" s="47">
        <f>F20-E20</f>
        <v>-323.03999999999724</v>
      </c>
      <c r="H20" s="35">
        <f>(F20/E20)*100</f>
        <v>98.749186878542901</v>
      </c>
    </row>
    <row r="21" spans="1:8" ht="18" customHeight="1">
      <c r="A21" s="57" t="s">
        <v>309</v>
      </c>
      <c r="B21" s="5">
        <v>3110</v>
      </c>
      <c r="C21" s="30">
        <v>9554.7000000000007</v>
      </c>
      <c r="D21" s="30">
        <f>F21</f>
        <v>11663.16</v>
      </c>
      <c r="E21" s="30">
        <v>9722.5</v>
      </c>
      <c r="F21" s="30">
        <f>11837.6-F50</f>
        <v>11663.16</v>
      </c>
      <c r="G21" s="30">
        <f>F21-E21</f>
        <v>1940.6599999999999</v>
      </c>
      <c r="H21" s="34">
        <f>(F21/E21)*100</f>
        <v>119.96050398560041</v>
      </c>
    </row>
    <row r="22" spans="1:8" ht="18" customHeight="1">
      <c r="A22" s="57" t="s">
        <v>310</v>
      </c>
      <c r="B22" s="5">
        <v>3120</v>
      </c>
      <c r="C22" s="30">
        <v>6263.6</v>
      </c>
      <c r="D22" s="30">
        <f t="shared" ref="D22:D23" si="2">F22</f>
        <v>6605.5</v>
      </c>
      <c r="E22" s="30">
        <v>7764.3</v>
      </c>
      <c r="F22" s="30">
        <v>6605.5</v>
      </c>
      <c r="G22" s="30">
        <f t="shared" ref="G22:G39" si="3">F22-E22</f>
        <v>-1158.8000000000002</v>
      </c>
      <c r="H22" s="34">
        <f t="shared" ref="H22:H39" si="4">(F22/E22)*100</f>
        <v>85.07528045026595</v>
      </c>
    </row>
    <row r="23" spans="1:8" ht="18" customHeight="1">
      <c r="A23" s="57" t="s">
        <v>184</v>
      </c>
      <c r="B23" s="5">
        <v>3130</v>
      </c>
      <c r="C23" s="30">
        <v>1786.8</v>
      </c>
      <c r="D23" s="30">
        <f t="shared" si="2"/>
        <v>1880.2</v>
      </c>
      <c r="E23" s="30">
        <v>2182</v>
      </c>
      <c r="F23" s="30">
        <v>1880.2</v>
      </c>
      <c r="G23" s="30">
        <f t="shared" si="3"/>
        <v>-301.79999999999995</v>
      </c>
      <c r="H23" s="34">
        <f t="shared" si="4"/>
        <v>86.168652612282315</v>
      </c>
    </row>
    <row r="24" spans="1:8" ht="18" customHeight="1">
      <c r="A24" s="57" t="s">
        <v>311</v>
      </c>
      <c r="B24" s="5">
        <v>3140</v>
      </c>
      <c r="C24" s="30">
        <f>SUM(C25:C27)</f>
        <v>0</v>
      </c>
      <c r="D24" s="30">
        <f>SUM(D25:D27)</f>
        <v>0</v>
      </c>
      <c r="E24" s="30">
        <f>SUM(E25:E27)</f>
        <v>0</v>
      </c>
      <c r="F24" s="30">
        <f>SUM(F25:F27)</f>
        <v>0</v>
      </c>
      <c r="G24" s="30">
        <f t="shared" si="3"/>
        <v>0</v>
      </c>
      <c r="H24" s="34"/>
    </row>
    <row r="25" spans="1:8" ht="18" customHeight="1">
      <c r="A25" s="57" t="s">
        <v>304</v>
      </c>
      <c r="B25" s="26">
        <v>3141</v>
      </c>
      <c r="C25" s="30">
        <v>0</v>
      </c>
      <c r="D25" s="30">
        <f>F25</f>
        <v>0</v>
      </c>
      <c r="E25" s="30">
        <v>0</v>
      </c>
      <c r="F25" s="30">
        <v>0</v>
      </c>
      <c r="G25" s="30">
        <f t="shared" si="3"/>
        <v>0</v>
      </c>
      <c r="H25" s="34"/>
    </row>
    <row r="26" spans="1:8" ht="18" customHeight="1">
      <c r="A26" s="57" t="s">
        <v>305</v>
      </c>
      <c r="B26" s="26">
        <v>3142</v>
      </c>
      <c r="C26" s="30">
        <v>0</v>
      </c>
      <c r="D26" s="30">
        <f t="shared" ref="D26:D27" si="5">F26</f>
        <v>0</v>
      </c>
      <c r="E26" s="30">
        <v>0</v>
      </c>
      <c r="F26" s="30">
        <v>0</v>
      </c>
      <c r="G26" s="30">
        <f t="shared" si="3"/>
        <v>0</v>
      </c>
      <c r="H26" s="34"/>
    </row>
    <row r="27" spans="1:8" ht="18" customHeight="1">
      <c r="A27" s="57" t="s">
        <v>306</v>
      </c>
      <c r="B27" s="26">
        <v>3143</v>
      </c>
      <c r="C27" s="30">
        <v>0</v>
      </c>
      <c r="D27" s="30">
        <f t="shared" si="5"/>
        <v>0</v>
      </c>
      <c r="E27" s="30">
        <v>0</v>
      </c>
      <c r="F27" s="30">
        <v>0</v>
      </c>
      <c r="G27" s="30">
        <f t="shared" si="3"/>
        <v>0</v>
      </c>
      <c r="H27" s="34"/>
    </row>
    <row r="28" spans="1:8" ht="19.8" customHeight="1">
      <c r="A28" s="57" t="s">
        <v>312</v>
      </c>
      <c r="B28" s="5">
        <v>3150</v>
      </c>
      <c r="C28" s="30">
        <f>SUM(C29:C34,C37)</f>
        <v>5158.9000000000005</v>
      </c>
      <c r="D28" s="30">
        <f>SUM(D29:D34,D37)</f>
        <v>5076.9000000000005</v>
      </c>
      <c r="E28" s="30">
        <f>SUM(E29:E34,E37)</f>
        <v>5775.4999999999991</v>
      </c>
      <c r="F28" s="30">
        <f>SUM(F29:F34,F37)</f>
        <v>5076.9000000000005</v>
      </c>
      <c r="G28" s="30">
        <f t="shared" si="3"/>
        <v>-698.59999999999854</v>
      </c>
      <c r="H28" s="34">
        <f t="shared" si="4"/>
        <v>87.904077569041661</v>
      </c>
    </row>
    <row r="29" spans="1:8" ht="18" customHeight="1">
      <c r="A29" s="57" t="s">
        <v>45</v>
      </c>
      <c r="B29" s="26">
        <v>3151</v>
      </c>
      <c r="C29" s="30">
        <v>374.9</v>
      </c>
      <c r="D29" s="30">
        <f>F29</f>
        <v>318.39999999999998</v>
      </c>
      <c r="E29" s="30">
        <v>239.2</v>
      </c>
      <c r="F29" s="30">
        <v>318.39999999999998</v>
      </c>
      <c r="G29" s="30">
        <f t="shared" si="3"/>
        <v>79.199999999999989</v>
      </c>
      <c r="H29" s="34">
        <f t="shared" si="4"/>
        <v>133.1103678929766</v>
      </c>
    </row>
    <row r="30" spans="1:8" ht="18" customHeight="1">
      <c r="A30" s="57" t="s">
        <v>313</v>
      </c>
      <c r="B30" s="26">
        <v>3152</v>
      </c>
      <c r="C30" s="30">
        <v>2779</v>
      </c>
      <c r="D30" s="30">
        <f t="shared" ref="D30:D33" si="6">F30</f>
        <v>2713.3</v>
      </c>
      <c r="E30" s="30">
        <v>3217.1</v>
      </c>
      <c r="F30" s="30">
        <v>2713.3</v>
      </c>
      <c r="G30" s="30">
        <f t="shared" si="3"/>
        <v>-503.79999999999973</v>
      </c>
      <c r="H30" s="34">
        <f t="shared" si="4"/>
        <v>84.339933480463785</v>
      </c>
    </row>
    <row r="31" spans="1:8" ht="18" customHeight="1">
      <c r="A31" s="57" t="s">
        <v>277</v>
      </c>
      <c r="B31" s="26">
        <v>3153</v>
      </c>
      <c r="C31" s="30">
        <v>0</v>
      </c>
      <c r="D31" s="30">
        <f t="shared" si="6"/>
        <v>0</v>
      </c>
      <c r="E31" s="30">
        <v>0</v>
      </c>
      <c r="F31" s="30">
        <v>0</v>
      </c>
      <c r="G31" s="30">
        <f t="shared" si="3"/>
        <v>0</v>
      </c>
      <c r="H31" s="34"/>
    </row>
    <row r="32" spans="1:8" ht="18" customHeight="1">
      <c r="A32" s="57" t="s">
        <v>551</v>
      </c>
      <c r="B32" s="26">
        <v>3154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4"/>
    </row>
    <row r="33" spans="1:10" ht="18" customHeight="1">
      <c r="A33" s="57" t="s">
        <v>280</v>
      </c>
      <c r="B33" s="26">
        <v>3155</v>
      </c>
      <c r="C33" s="30">
        <v>1526.2</v>
      </c>
      <c r="D33" s="30">
        <f t="shared" si="6"/>
        <v>1600.1</v>
      </c>
      <c r="E33" s="30">
        <v>1815</v>
      </c>
      <c r="F33" s="30">
        <v>1600.1</v>
      </c>
      <c r="G33" s="30">
        <f t="shared" si="3"/>
        <v>-214.90000000000009</v>
      </c>
      <c r="H33" s="34">
        <f t="shared" si="4"/>
        <v>88.15977961432506</v>
      </c>
    </row>
    <row r="34" spans="1:10" ht="24.75" customHeight="1">
      <c r="A34" s="218" t="s">
        <v>314</v>
      </c>
      <c r="B34" s="26">
        <v>3156</v>
      </c>
      <c r="C34" s="30">
        <f>SUM(C35:C36)</f>
        <v>0</v>
      </c>
      <c r="D34" s="30">
        <f>SUM(D35:D36)</f>
        <v>0</v>
      </c>
      <c r="E34" s="30">
        <f>SUM(E35:E36)</f>
        <v>0</v>
      </c>
      <c r="F34" s="30">
        <f>SUM(F35:F36)</f>
        <v>0</v>
      </c>
      <c r="G34" s="30">
        <f t="shared" si="3"/>
        <v>0</v>
      </c>
      <c r="H34" s="34"/>
    </row>
    <row r="35" spans="1:10" ht="38.25" customHeight="1">
      <c r="A35" s="57" t="s">
        <v>48</v>
      </c>
      <c r="B35" s="26" t="s">
        <v>315</v>
      </c>
      <c r="C35" s="30">
        <v>0</v>
      </c>
      <c r="D35" s="30">
        <f>F35</f>
        <v>0</v>
      </c>
      <c r="E35" s="30">
        <v>0</v>
      </c>
      <c r="F35" s="30">
        <v>0</v>
      </c>
      <c r="G35" s="30">
        <f t="shared" si="3"/>
        <v>0</v>
      </c>
      <c r="H35" s="34"/>
    </row>
    <row r="36" spans="1:10" ht="55.5" customHeight="1">
      <c r="A36" s="57" t="s">
        <v>49</v>
      </c>
      <c r="B36" s="26" t="s">
        <v>316</v>
      </c>
      <c r="C36" s="30">
        <v>0</v>
      </c>
      <c r="D36" s="30">
        <f t="shared" ref="D36:D39" si="7">F36</f>
        <v>0</v>
      </c>
      <c r="E36" s="30">
        <v>0</v>
      </c>
      <c r="F36" s="30">
        <v>0</v>
      </c>
      <c r="G36" s="30">
        <f t="shared" si="3"/>
        <v>0</v>
      </c>
      <c r="H36" s="34"/>
    </row>
    <row r="37" spans="1:10" ht="18" customHeight="1">
      <c r="A37" s="57" t="s">
        <v>511</v>
      </c>
      <c r="B37" s="26">
        <v>3157</v>
      </c>
      <c r="C37" s="30">
        <v>478.8</v>
      </c>
      <c r="D37" s="30">
        <f t="shared" si="7"/>
        <v>445.1</v>
      </c>
      <c r="E37" s="30">
        <v>504.2</v>
      </c>
      <c r="F37" s="30">
        <v>445.1</v>
      </c>
      <c r="G37" s="30">
        <f t="shared" si="3"/>
        <v>-59.099999999999966</v>
      </c>
      <c r="H37" s="34">
        <f t="shared" si="4"/>
        <v>88.278460928203089</v>
      </c>
    </row>
    <row r="38" spans="1:10" ht="18" customHeight="1">
      <c r="A38" s="57" t="s">
        <v>317</v>
      </c>
      <c r="B38" s="5">
        <v>3160</v>
      </c>
      <c r="C38" s="30">
        <v>0</v>
      </c>
      <c r="D38" s="30">
        <f t="shared" si="7"/>
        <v>0</v>
      </c>
      <c r="E38" s="30">
        <v>0</v>
      </c>
      <c r="F38" s="30">
        <v>0</v>
      </c>
      <c r="G38" s="30">
        <f t="shared" si="3"/>
        <v>0</v>
      </c>
      <c r="H38" s="34"/>
    </row>
    <row r="39" spans="1:10" ht="18" customHeight="1">
      <c r="A39" s="57" t="s">
        <v>318</v>
      </c>
      <c r="B39" s="5">
        <v>3170</v>
      </c>
      <c r="C39" s="30">
        <v>183.5</v>
      </c>
      <c r="D39" s="30">
        <f t="shared" si="7"/>
        <v>277.59999999999997</v>
      </c>
      <c r="E39" s="30">
        <f>382.1</f>
        <v>382.1</v>
      </c>
      <c r="F39" s="241">
        <f>110.3+50.3+36.6+8.9+1.6+2.6+1.2+66.1</f>
        <v>277.59999999999997</v>
      </c>
      <c r="G39" s="30">
        <f t="shared" si="3"/>
        <v>-104.50000000000006</v>
      </c>
      <c r="H39" s="34">
        <f t="shared" si="4"/>
        <v>72.651138445433119</v>
      </c>
      <c r="J39" s="240"/>
    </row>
    <row r="40" spans="1:10" ht="20.100000000000001" customHeight="1">
      <c r="A40" s="51" t="s">
        <v>319</v>
      </c>
      <c r="B40" s="6">
        <v>3195</v>
      </c>
      <c r="C40" s="47">
        <f t="shared" ref="C40:D40" si="8">C7-C20</f>
        <v>3175.7999999999956</v>
      </c>
      <c r="D40" s="47">
        <f t="shared" si="8"/>
        <v>669.2400000000016</v>
      </c>
      <c r="E40" s="47">
        <f>E7-E20</f>
        <v>469.20000000000073</v>
      </c>
      <c r="F40" s="47">
        <f>F7-F20</f>
        <v>669.2400000000016</v>
      </c>
      <c r="G40" s="47">
        <f>F40-E40</f>
        <v>200.04000000000087</v>
      </c>
      <c r="H40" s="35">
        <f>(F40/E40)*100</f>
        <v>142.63427109974435</v>
      </c>
    </row>
    <row r="41" spans="1:10" ht="20.100000000000001" customHeight="1">
      <c r="A41" s="203" t="s">
        <v>320</v>
      </c>
      <c r="B41" s="204"/>
      <c r="C41" s="204"/>
      <c r="D41" s="304"/>
      <c r="E41" s="305"/>
      <c r="F41" s="305"/>
      <c r="G41" s="305"/>
      <c r="H41" s="306"/>
    </row>
    <row r="42" spans="1:10" ht="20.100000000000001" customHeight="1">
      <c r="A42" s="215" t="s">
        <v>321</v>
      </c>
      <c r="B42" s="216">
        <v>3200</v>
      </c>
      <c r="C42" s="47">
        <f>SUM(C43,C45:C49)</f>
        <v>0</v>
      </c>
      <c r="D42" s="47">
        <f>SUM(D43,D45:D49)</f>
        <v>0</v>
      </c>
      <c r="E42" s="47">
        <f>SUM(E43,E45:E49)</f>
        <v>0</v>
      </c>
      <c r="F42" s="47">
        <f>SUM(F43,F45:F49)</f>
        <v>0</v>
      </c>
      <c r="G42" s="47">
        <f>F42-E42</f>
        <v>0</v>
      </c>
      <c r="H42" s="35"/>
    </row>
    <row r="43" spans="1:10" ht="18" customHeight="1">
      <c r="A43" s="57" t="s">
        <v>322</v>
      </c>
      <c r="B43" s="26">
        <v>3210</v>
      </c>
      <c r="C43" s="30"/>
      <c r="D43" s="30"/>
      <c r="E43" s="30"/>
      <c r="F43" s="30"/>
      <c r="G43" s="30">
        <f>F43-E43</f>
        <v>0</v>
      </c>
      <c r="H43" s="34"/>
    </row>
    <row r="44" spans="1:10" ht="18" customHeight="1">
      <c r="A44" s="57" t="s">
        <v>323</v>
      </c>
      <c r="B44" s="5">
        <v>3215</v>
      </c>
      <c r="C44" s="30"/>
      <c r="D44" s="30"/>
      <c r="E44" s="30"/>
      <c r="F44" s="30"/>
      <c r="G44" s="30">
        <f t="shared" ref="G44:G49" si="9">F44-E44</f>
        <v>0</v>
      </c>
      <c r="H44" s="34"/>
    </row>
    <row r="45" spans="1:10" ht="18" customHeight="1">
      <c r="A45" s="57" t="s">
        <v>324</v>
      </c>
      <c r="B45" s="5">
        <v>3220</v>
      </c>
      <c r="C45" s="30"/>
      <c r="D45" s="30"/>
      <c r="E45" s="30"/>
      <c r="F45" s="30"/>
      <c r="G45" s="30">
        <f t="shared" si="9"/>
        <v>0</v>
      </c>
      <c r="H45" s="34"/>
    </row>
    <row r="46" spans="1:10" ht="18" customHeight="1">
      <c r="A46" s="57" t="s">
        <v>325</v>
      </c>
      <c r="B46" s="5">
        <v>3225</v>
      </c>
      <c r="C46" s="30"/>
      <c r="D46" s="30"/>
      <c r="E46" s="30"/>
      <c r="F46" s="30"/>
      <c r="G46" s="30">
        <f t="shared" si="9"/>
        <v>0</v>
      </c>
      <c r="H46" s="34"/>
    </row>
    <row r="47" spans="1:10" ht="18" customHeight="1">
      <c r="A47" s="57" t="s">
        <v>326</v>
      </c>
      <c r="B47" s="5">
        <v>3230</v>
      </c>
      <c r="C47" s="30"/>
      <c r="D47" s="30"/>
      <c r="E47" s="30"/>
      <c r="F47" s="30"/>
      <c r="G47" s="30">
        <f t="shared" si="9"/>
        <v>0</v>
      </c>
      <c r="H47" s="34"/>
    </row>
    <row r="48" spans="1:10" ht="18" customHeight="1">
      <c r="A48" s="57" t="s">
        <v>327</v>
      </c>
      <c r="B48" s="5">
        <v>3235</v>
      </c>
      <c r="C48" s="30"/>
      <c r="D48" s="30"/>
      <c r="E48" s="30"/>
      <c r="F48" s="30"/>
      <c r="G48" s="30">
        <f t="shared" si="9"/>
        <v>0</v>
      </c>
      <c r="H48" s="34"/>
    </row>
    <row r="49" spans="1:8" ht="18" customHeight="1">
      <c r="A49" s="57" t="s">
        <v>307</v>
      </c>
      <c r="B49" s="5">
        <v>3240</v>
      </c>
      <c r="C49" s="30"/>
      <c r="D49" s="30"/>
      <c r="E49" s="30"/>
      <c r="F49" s="30"/>
      <c r="G49" s="30">
        <f t="shared" si="9"/>
        <v>0</v>
      </c>
      <c r="H49" s="34"/>
    </row>
    <row r="50" spans="1:8" ht="20.100000000000001" customHeight="1">
      <c r="A50" s="51" t="s">
        <v>328</v>
      </c>
      <c r="B50" s="6">
        <v>3255</v>
      </c>
      <c r="C50" s="47">
        <f>SUM(C51,C53,C58,C59)</f>
        <v>254.4</v>
      </c>
      <c r="D50" s="47">
        <f>SUM(D51,D53,D58,D59)</f>
        <v>174.44</v>
      </c>
      <c r="E50" s="47">
        <f>SUM(E51,E53,E58,E59)</f>
        <v>118.5</v>
      </c>
      <c r="F50" s="47">
        <f>SUM(F51,F53,F58,F59)</f>
        <v>174.44</v>
      </c>
      <c r="G50" s="47">
        <f>F50-E50</f>
        <v>55.94</v>
      </c>
      <c r="H50" s="35">
        <f>(F50/E50)*100</f>
        <v>147.20675105485233</v>
      </c>
    </row>
    <row r="51" spans="1:8" ht="18" customHeight="1">
      <c r="A51" s="57" t="s">
        <v>329</v>
      </c>
      <c r="B51" s="5">
        <v>3260</v>
      </c>
      <c r="C51" s="30">
        <v>0</v>
      </c>
      <c r="D51" s="30">
        <v>0</v>
      </c>
      <c r="E51" s="30">
        <v>0</v>
      </c>
      <c r="F51" s="30">
        <v>0</v>
      </c>
      <c r="G51" s="30">
        <f>F51-E51</f>
        <v>0</v>
      </c>
      <c r="H51" s="34"/>
    </row>
    <row r="52" spans="1:8" ht="18" customHeight="1">
      <c r="A52" s="57" t="s">
        <v>330</v>
      </c>
      <c r="B52" s="5">
        <v>3265</v>
      </c>
      <c r="C52" s="30">
        <v>0</v>
      </c>
      <c r="D52" s="30">
        <v>0</v>
      </c>
      <c r="E52" s="30">
        <v>0</v>
      </c>
      <c r="F52" s="30">
        <v>0</v>
      </c>
      <c r="G52" s="30">
        <f t="shared" ref="G52:G59" si="10">F52-E52</f>
        <v>0</v>
      </c>
      <c r="H52" s="34"/>
    </row>
    <row r="53" spans="1:8" ht="18" customHeight="1">
      <c r="A53" s="57" t="s">
        <v>331</v>
      </c>
      <c r="B53" s="5">
        <v>3270</v>
      </c>
      <c r="C53" s="30">
        <f>SUM(C54:C57)</f>
        <v>254.4</v>
      </c>
      <c r="D53" s="30">
        <f>SUM(D54:D57)</f>
        <v>174.44</v>
      </c>
      <c r="E53" s="30">
        <f>SUM(E54:E57)</f>
        <v>118.5</v>
      </c>
      <c r="F53" s="30">
        <f>SUM(F54:F57)</f>
        <v>174.44</v>
      </c>
      <c r="G53" s="30">
        <f t="shared" si="10"/>
        <v>55.94</v>
      </c>
      <c r="H53" s="34">
        <f t="shared" ref="H53:H56" si="11">(F53/E53)*100</f>
        <v>147.20675105485233</v>
      </c>
    </row>
    <row r="54" spans="1:8" ht="18" customHeight="1">
      <c r="A54" s="57" t="s">
        <v>332</v>
      </c>
      <c r="B54" s="5">
        <v>3271</v>
      </c>
      <c r="C54" s="30">
        <v>245</v>
      </c>
      <c r="D54" s="30">
        <f>F54</f>
        <v>81</v>
      </c>
      <c r="E54" s="30">
        <v>107.5</v>
      </c>
      <c r="F54" s="30">
        <f>'IV кап.інв. V кред.'!N8*1.2</f>
        <v>81</v>
      </c>
      <c r="G54" s="30">
        <f t="shared" si="10"/>
        <v>-26.5</v>
      </c>
      <c r="H54" s="34">
        <f t="shared" si="11"/>
        <v>75.348837209302317</v>
      </c>
    </row>
    <row r="55" spans="1:8" ht="18" customHeight="1">
      <c r="A55" s="57" t="s">
        <v>333</v>
      </c>
      <c r="B55" s="5">
        <v>3272</v>
      </c>
      <c r="C55" s="30">
        <v>0</v>
      </c>
      <c r="D55" s="30">
        <f t="shared" ref="D55:D59" si="12">F55</f>
        <v>0</v>
      </c>
      <c r="E55" s="30">
        <v>0</v>
      </c>
      <c r="F55" s="30">
        <v>0</v>
      </c>
      <c r="G55" s="30">
        <f t="shared" si="10"/>
        <v>0</v>
      </c>
      <c r="H55" s="34"/>
    </row>
    <row r="56" spans="1:8" ht="18" customHeight="1">
      <c r="A56" s="57" t="s">
        <v>334</v>
      </c>
      <c r="B56" s="5">
        <v>3273</v>
      </c>
      <c r="C56" s="30">
        <v>9.4</v>
      </c>
      <c r="D56" s="30">
        <f t="shared" si="12"/>
        <v>16.5</v>
      </c>
      <c r="E56" s="30">
        <v>11</v>
      </c>
      <c r="F56" s="30">
        <f>'IV кап.інв. V кред.'!N10</f>
        <v>16.5</v>
      </c>
      <c r="G56" s="30">
        <f t="shared" si="10"/>
        <v>5.5</v>
      </c>
      <c r="H56" s="34">
        <f t="shared" si="11"/>
        <v>150</v>
      </c>
    </row>
    <row r="57" spans="1:8" ht="18" customHeight="1">
      <c r="A57" s="57" t="s">
        <v>335</v>
      </c>
      <c r="B57" s="5">
        <v>3274</v>
      </c>
      <c r="C57" s="30">
        <v>0</v>
      </c>
      <c r="D57" s="30">
        <f t="shared" si="12"/>
        <v>76.94</v>
      </c>
      <c r="E57" s="30">
        <v>0</v>
      </c>
      <c r="F57" s="30">
        <f>25.2*1.2+4.3+42.4</f>
        <v>76.94</v>
      </c>
      <c r="G57" s="30">
        <f>F57-E57</f>
        <v>76.94</v>
      </c>
      <c r="H57" s="34"/>
    </row>
    <row r="58" spans="1:8" ht="18" customHeight="1">
      <c r="A58" s="57" t="s">
        <v>336</v>
      </c>
      <c r="B58" s="5">
        <v>3280</v>
      </c>
      <c r="C58" s="30">
        <v>0</v>
      </c>
      <c r="D58" s="30">
        <f t="shared" si="12"/>
        <v>0</v>
      </c>
      <c r="E58" s="30">
        <v>0</v>
      </c>
      <c r="F58" s="30">
        <v>0</v>
      </c>
      <c r="G58" s="30">
        <f t="shared" si="10"/>
        <v>0</v>
      </c>
      <c r="H58" s="34"/>
    </row>
    <row r="59" spans="1:8" ht="18" customHeight="1">
      <c r="A59" s="57" t="s">
        <v>337</v>
      </c>
      <c r="B59" s="5">
        <v>3290</v>
      </c>
      <c r="C59" s="30">
        <v>0</v>
      </c>
      <c r="D59" s="30">
        <f t="shared" si="12"/>
        <v>0</v>
      </c>
      <c r="E59" s="30">
        <v>0</v>
      </c>
      <c r="F59" s="30">
        <v>0</v>
      </c>
      <c r="G59" s="30">
        <f t="shared" si="10"/>
        <v>0</v>
      </c>
      <c r="H59" s="34"/>
    </row>
    <row r="60" spans="1:8" ht="20.100000000000001" customHeight="1">
      <c r="A60" s="219" t="s">
        <v>338</v>
      </c>
      <c r="B60" s="220">
        <v>3295</v>
      </c>
      <c r="C60" s="221">
        <f>C42-C50</f>
        <v>-254.4</v>
      </c>
      <c r="D60" s="221">
        <f>D42-D50</f>
        <v>-174.44</v>
      </c>
      <c r="E60" s="221">
        <f>E42-E50</f>
        <v>-118.5</v>
      </c>
      <c r="F60" s="221">
        <f>F42-F50</f>
        <v>-174.44</v>
      </c>
      <c r="G60" s="221">
        <f>F60-E60</f>
        <v>-55.94</v>
      </c>
      <c r="H60" s="40">
        <f>(F60/E60)*100</f>
        <v>147.20675105485233</v>
      </c>
    </row>
    <row r="61" spans="1:8" ht="20.100000000000001" customHeight="1">
      <c r="A61" s="203" t="s">
        <v>339</v>
      </c>
      <c r="B61" s="204"/>
      <c r="C61" s="222"/>
      <c r="D61" s="222"/>
      <c r="E61" s="222"/>
      <c r="F61" s="222"/>
      <c r="G61" s="223"/>
      <c r="H61" s="42"/>
    </row>
    <row r="62" spans="1:8" ht="20.100000000000001" customHeight="1">
      <c r="A62" s="215" t="s">
        <v>340</v>
      </c>
      <c r="B62" s="216">
        <v>3300</v>
      </c>
      <c r="C62" s="60">
        <f>SUM(C63,C64,C68)</f>
        <v>0</v>
      </c>
      <c r="D62" s="60">
        <f>SUM(D63,D64,D68)</f>
        <v>0</v>
      </c>
      <c r="E62" s="60">
        <f>SUM(E63,E64,E68)</f>
        <v>0</v>
      </c>
      <c r="F62" s="60">
        <f>SUM(F63,F64,F68)</f>
        <v>0</v>
      </c>
      <c r="G62" s="60">
        <f t="shared" ref="G62:G70" si="13">F62-E62</f>
        <v>0</v>
      </c>
      <c r="H62" s="41"/>
    </row>
    <row r="63" spans="1:8" ht="18" customHeight="1">
      <c r="A63" s="57" t="s">
        <v>341</v>
      </c>
      <c r="B63" s="5">
        <v>3305</v>
      </c>
      <c r="C63" s="30"/>
      <c r="D63" s="30"/>
      <c r="E63" s="30"/>
      <c r="F63" s="30"/>
      <c r="G63" s="30">
        <f t="shared" si="13"/>
        <v>0</v>
      </c>
      <c r="H63" s="34"/>
    </row>
    <row r="64" spans="1:8" ht="18" customHeight="1">
      <c r="A64" s="57" t="s">
        <v>342</v>
      </c>
      <c r="B64" s="5">
        <v>3310</v>
      </c>
      <c r="C64" s="30">
        <f>SUM(C65:C67)</f>
        <v>0</v>
      </c>
      <c r="D64" s="30">
        <f>SUM(D65:D67)</f>
        <v>0</v>
      </c>
      <c r="E64" s="30">
        <f>SUM(E65:E67)</f>
        <v>0</v>
      </c>
      <c r="F64" s="30">
        <f>SUM(F65:F67)</f>
        <v>0</v>
      </c>
      <c r="G64" s="30">
        <f t="shared" si="13"/>
        <v>0</v>
      </c>
      <c r="H64" s="34"/>
    </row>
    <row r="65" spans="1:8" ht="18" customHeight="1">
      <c r="A65" s="57" t="s">
        <v>304</v>
      </c>
      <c r="B65" s="26">
        <v>3311</v>
      </c>
      <c r="C65" s="30"/>
      <c r="D65" s="30"/>
      <c r="E65" s="30"/>
      <c r="F65" s="30"/>
      <c r="G65" s="30">
        <f t="shared" si="13"/>
        <v>0</v>
      </c>
      <c r="H65" s="34"/>
    </row>
    <row r="66" spans="1:8" ht="18" customHeight="1">
      <c r="A66" s="57" t="s">
        <v>305</v>
      </c>
      <c r="B66" s="26">
        <v>3312</v>
      </c>
      <c r="C66" s="30"/>
      <c r="D66" s="30"/>
      <c r="E66" s="30"/>
      <c r="F66" s="30"/>
      <c r="G66" s="30">
        <f t="shared" si="13"/>
        <v>0</v>
      </c>
      <c r="H66" s="34"/>
    </row>
    <row r="67" spans="1:8" ht="18" customHeight="1">
      <c r="A67" s="57" t="s">
        <v>306</v>
      </c>
      <c r="B67" s="26">
        <v>3313</v>
      </c>
      <c r="C67" s="30"/>
      <c r="D67" s="30"/>
      <c r="E67" s="30"/>
      <c r="F67" s="30"/>
      <c r="G67" s="30">
        <f t="shared" si="13"/>
        <v>0</v>
      </c>
      <c r="H67" s="34"/>
    </row>
    <row r="68" spans="1:8" ht="18" customHeight="1">
      <c r="A68" s="57" t="s">
        <v>307</v>
      </c>
      <c r="B68" s="5">
        <v>3320</v>
      </c>
      <c r="C68" s="30"/>
      <c r="D68" s="30"/>
      <c r="E68" s="30"/>
      <c r="F68" s="30"/>
      <c r="G68" s="30">
        <f t="shared" si="13"/>
        <v>0</v>
      </c>
      <c r="H68" s="34"/>
    </row>
    <row r="69" spans="1:8" ht="20.100000000000001" customHeight="1">
      <c r="A69" s="51" t="s">
        <v>343</v>
      </c>
      <c r="B69" s="6">
        <v>3330</v>
      </c>
      <c r="C69" s="47">
        <f>SUM(C70,C71,C75:C78)</f>
        <v>0</v>
      </c>
      <c r="D69" s="47">
        <f>SUM(D70,D71,D75:D78)</f>
        <v>0</v>
      </c>
      <c r="E69" s="47">
        <f>SUM(E70,E71,E75:E78)</f>
        <v>0</v>
      </c>
      <c r="F69" s="47">
        <f>SUM(F70,F71,F75:F78)</f>
        <v>0</v>
      </c>
      <c r="G69" s="47">
        <f t="shared" si="13"/>
        <v>0</v>
      </c>
      <c r="H69" s="35"/>
    </row>
    <row r="70" spans="1:8" ht="18" customHeight="1">
      <c r="A70" s="57" t="s">
        <v>344</v>
      </c>
      <c r="B70" s="5">
        <v>3335</v>
      </c>
      <c r="C70" s="30">
        <v>0</v>
      </c>
      <c r="D70" s="30">
        <v>0</v>
      </c>
      <c r="E70" s="30">
        <v>0</v>
      </c>
      <c r="F70" s="30">
        <v>0</v>
      </c>
      <c r="G70" s="30">
        <f t="shared" si="13"/>
        <v>0</v>
      </c>
      <c r="H70" s="34"/>
    </row>
    <row r="71" spans="1:8" ht="18" customHeight="1">
      <c r="A71" s="57" t="s">
        <v>345</v>
      </c>
      <c r="B71" s="26">
        <v>3340</v>
      </c>
      <c r="C71" s="30">
        <f>SUM(C72:C74)</f>
        <v>0</v>
      </c>
      <c r="D71" s="30">
        <f>SUM(D72:D74)</f>
        <v>0</v>
      </c>
      <c r="E71" s="30">
        <f>SUM(E72:E74)</f>
        <v>0</v>
      </c>
      <c r="F71" s="30">
        <f>SUM(F72:F74)</f>
        <v>0</v>
      </c>
      <c r="G71" s="30">
        <f t="shared" ref="G71:G78" si="14">F71-E71</f>
        <v>0</v>
      </c>
      <c r="H71" s="34"/>
    </row>
    <row r="72" spans="1:8" ht="18" customHeight="1">
      <c r="A72" s="57" t="s">
        <v>304</v>
      </c>
      <c r="B72" s="26">
        <v>3341</v>
      </c>
      <c r="C72" s="30">
        <v>0</v>
      </c>
      <c r="D72" s="30">
        <v>0</v>
      </c>
      <c r="E72" s="30">
        <v>0</v>
      </c>
      <c r="F72" s="30">
        <v>0</v>
      </c>
      <c r="G72" s="30">
        <f t="shared" si="14"/>
        <v>0</v>
      </c>
      <c r="H72" s="34"/>
    </row>
    <row r="73" spans="1:8" ht="18" customHeight="1">
      <c r="A73" s="57" t="s">
        <v>305</v>
      </c>
      <c r="B73" s="26">
        <v>3342</v>
      </c>
      <c r="C73" s="30">
        <v>0</v>
      </c>
      <c r="D73" s="30">
        <v>0</v>
      </c>
      <c r="E73" s="30">
        <v>0</v>
      </c>
      <c r="F73" s="30">
        <v>0</v>
      </c>
      <c r="G73" s="30">
        <f t="shared" si="14"/>
        <v>0</v>
      </c>
      <c r="H73" s="34"/>
    </row>
    <row r="74" spans="1:8" ht="18" customHeight="1">
      <c r="A74" s="57" t="s">
        <v>306</v>
      </c>
      <c r="B74" s="26">
        <v>3343</v>
      </c>
      <c r="C74" s="30">
        <v>0</v>
      </c>
      <c r="D74" s="30">
        <v>0</v>
      </c>
      <c r="E74" s="30">
        <v>0</v>
      </c>
      <c r="F74" s="30">
        <v>0</v>
      </c>
      <c r="G74" s="30">
        <f t="shared" si="14"/>
        <v>0</v>
      </c>
      <c r="H74" s="34"/>
    </row>
    <row r="75" spans="1:8" ht="18" customHeight="1">
      <c r="A75" s="57" t="s">
        <v>346</v>
      </c>
      <c r="B75" s="26">
        <v>3350</v>
      </c>
      <c r="C75" s="30">
        <v>0</v>
      </c>
      <c r="D75" s="30">
        <v>0</v>
      </c>
      <c r="E75" s="30">
        <v>0</v>
      </c>
      <c r="F75" s="30">
        <v>0</v>
      </c>
      <c r="G75" s="30">
        <f t="shared" si="14"/>
        <v>0</v>
      </c>
      <c r="H75" s="34"/>
    </row>
    <row r="76" spans="1:8" ht="21.75" customHeight="1">
      <c r="A76" s="57" t="s">
        <v>347</v>
      </c>
      <c r="B76" s="26">
        <v>3360</v>
      </c>
      <c r="C76" s="30">
        <v>0</v>
      </c>
      <c r="D76" s="30">
        <v>0</v>
      </c>
      <c r="E76" s="30">
        <v>0</v>
      </c>
      <c r="F76" s="30">
        <v>0</v>
      </c>
      <c r="G76" s="30">
        <f t="shared" si="14"/>
        <v>0</v>
      </c>
      <c r="H76" s="34"/>
    </row>
    <row r="77" spans="1:8" ht="23.25" customHeight="1">
      <c r="A77" s="57" t="s">
        <v>348</v>
      </c>
      <c r="B77" s="26">
        <v>3370</v>
      </c>
      <c r="C77" s="30">
        <v>0</v>
      </c>
      <c r="D77" s="30">
        <v>0</v>
      </c>
      <c r="E77" s="30">
        <v>0</v>
      </c>
      <c r="F77" s="30">
        <v>0</v>
      </c>
      <c r="G77" s="30">
        <f t="shared" si="14"/>
        <v>0</v>
      </c>
      <c r="H77" s="34"/>
    </row>
    <row r="78" spans="1:8" ht="18" customHeight="1">
      <c r="A78" s="57" t="s">
        <v>337</v>
      </c>
      <c r="B78" s="5">
        <v>3380</v>
      </c>
      <c r="C78" s="30">
        <v>0</v>
      </c>
      <c r="D78" s="30">
        <v>0</v>
      </c>
      <c r="E78" s="30">
        <v>0</v>
      </c>
      <c r="F78" s="30">
        <v>0</v>
      </c>
      <c r="G78" s="30">
        <f t="shared" si="14"/>
        <v>0</v>
      </c>
      <c r="H78" s="34"/>
    </row>
    <row r="79" spans="1:8" ht="20.100000000000001" customHeight="1">
      <c r="A79" s="51" t="s">
        <v>349</v>
      </c>
      <c r="B79" s="6">
        <v>3395</v>
      </c>
      <c r="C79" s="47">
        <f>SUM(C62,C69)</f>
        <v>0</v>
      </c>
      <c r="D79" s="47">
        <f>SUM(D62,D69)</f>
        <v>0</v>
      </c>
      <c r="E79" s="47">
        <f>SUM(E62,E69)</f>
        <v>0</v>
      </c>
      <c r="F79" s="47">
        <f>SUM(F62,F69)</f>
        <v>0</v>
      </c>
      <c r="G79" s="47">
        <f>F79-E79</f>
        <v>0</v>
      </c>
      <c r="H79" s="35"/>
    </row>
    <row r="80" spans="1:8" ht="20.100000000000001" customHeight="1">
      <c r="A80" s="51" t="s">
        <v>350</v>
      </c>
      <c r="B80" s="6">
        <v>3400</v>
      </c>
      <c r="C80" s="47">
        <f>SUM(C40,C60,C79)</f>
        <v>2921.3999999999955</v>
      </c>
      <c r="D80" s="47">
        <f>SUM(D40,D60,D79)</f>
        <v>494.8000000000016</v>
      </c>
      <c r="E80" s="47">
        <f>SUM(E40,E60,E79)</f>
        <v>350.70000000000073</v>
      </c>
      <c r="F80" s="47">
        <f>SUM(F40,F60,F79)</f>
        <v>494.8000000000016</v>
      </c>
      <c r="G80" s="47">
        <f>F80-E80</f>
        <v>144.10000000000088</v>
      </c>
      <c r="H80" s="35">
        <f>(F80/E80)*100</f>
        <v>141.08925007128616</v>
      </c>
    </row>
    <row r="81" spans="1:8" ht="20.100000000000001" customHeight="1">
      <c r="A81" s="57" t="s">
        <v>351</v>
      </c>
      <c r="B81" s="5">
        <v>3405</v>
      </c>
      <c r="C81" s="30">
        <v>2063.1</v>
      </c>
      <c r="D81" s="30">
        <f>F81</f>
        <v>5285.4</v>
      </c>
      <c r="E81" s="30">
        <v>2228.8000000000002</v>
      </c>
      <c r="F81" s="30">
        <v>5285.4</v>
      </c>
      <c r="G81" s="30">
        <f>F81-E81</f>
        <v>3056.5999999999995</v>
      </c>
      <c r="H81" s="34">
        <f>(F81/E81)*100</f>
        <v>237.14106245513275</v>
      </c>
    </row>
    <row r="82" spans="1:8" ht="20.100000000000001" customHeight="1">
      <c r="A82" s="29" t="s">
        <v>352</v>
      </c>
      <c r="B82" s="5">
        <v>3410</v>
      </c>
      <c r="C82" s="30"/>
      <c r="D82" s="30"/>
      <c r="E82" s="30"/>
      <c r="F82" s="30"/>
      <c r="G82" s="30"/>
      <c r="H82" s="34"/>
    </row>
    <row r="83" spans="1:8" ht="20.100000000000001" customHeight="1">
      <c r="A83" s="57" t="s">
        <v>353</v>
      </c>
      <c r="B83" s="5">
        <v>3415</v>
      </c>
      <c r="C83" s="47">
        <f>SUM(C81,C80,C82)</f>
        <v>4984.4999999999955</v>
      </c>
      <c r="D83" s="47">
        <f>SUM(D81,D80,D82)</f>
        <v>5780.2000000000016</v>
      </c>
      <c r="E83" s="47">
        <f>SUM(E81,E80,E82)</f>
        <v>2579.5000000000009</v>
      </c>
      <c r="F83" s="47">
        <f>SUM(F81,F80,F82)</f>
        <v>5780.2000000000016</v>
      </c>
      <c r="G83" s="30">
        <f>F83-E83</f>
        <v>3200.7000000000007</v>
      </c>
      <c r="H83" s="34">
        <f>(F83/E83)*100</f>
        <v>224.08218647024617</v>
      </c>
    </row>
    <row r="84" spans="1:8" ht="15.75" customHeight="1">
      <c r="A84" s="50"/>
      <c r="B84" s="1"/>
      <c r="C84" s="36"/>
      <c r="D84" s="36"/>
      <c r="E84" s="36"/>
      <c r="F84" s="36"/>
      <c r="G84" s="36"/>
      <c r="H84" s="39"/>
    </row>
    <row r="85" spans="1:8" s="4" customFormat="1" ht="15" customHeight="1">
      <c r="A85" s="2"/>
      <c r="B85" s="224"/>
      <c r="C85" s="224"/>
      <c r="D85" s="224"/>
      <c r="E85" s="224"/>
      <c r="F85" s="224"/>
      <c r="G85" s="224"/>
      <c r="H85" s="224"/>
    </row>
    <row r="86" spans="1:8" ht="21.75" customHeight="1"/>
    <row r="89" spans="1:8" ht="20.399999999999999">
      <c r="A89" s="59" t="s">
        <v>484</v>
      </c>
      <c r="B89" s="1"/>
      <c r="C89" s="267" t="s">
        <v>151</v>
      </c>
      <c r="D89" s="267"/>
      <c r="E89" s="267"/>
      <c r="F89" s="267"/>
      <c r="G89" s="251" t="s">
        <v>485</v>
      </c>
      <c r="H89" s="251"/>
    </row>
    <row r="90" spans="1:8">
      <c r="A90" s="12" t="s">
        <v>483</v>
      </c>
      <c r="C90" s="245" t="s">
        <v>154</v>
      </c>
      <c r="D90" s="245"/>
      <c r="E90" s="245"/>
      <c r="F90" s="245"/>
      <c r="G90" s="245"/>
      <c r="H90" s="245"/>
    </row>
  </sheetData>
  <mergeCells count="10">
    <mergeCell ref="D41:H41"/>
    <mergeCell ref="C89:F89"/>
    <mergeCell ref="G89:H89"/>
    <mergeCell ref="C90:F90"/>
    <mergeCell ref="G90:H90"/>
    <mergeCell ref="A1:H1"/>
    <mergeCell ref="A3:A4"/>
    <mergeCell ref="B3:B4"/>
    <mergeCell ref="C3:D3"/>
    <mergeCell ref="E3:H3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landscape" r:id="rId1"/>
  <headerFooter alignWithMargins="0">
    <oddHeader xml:space="preserve">&amp;R&amp;"Times New Roman,звичайний"&amp;14Продовження додатка 3
Таблиця 3
</oddHeader>
  </headerFooter>
  <rowBreaks count="1" manualBreakCount="1">
    <brk id="40" max="16383" man="1"/>
  </rowBreaks>
  <ignoredErrors>
    <ignoredError sqref="H7:H8 G60:H60 G40:H40 G80:H81 G50:H50 H20 G42 G69:G70 G62:G63 G43 G79 G51" evalError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8F10-83E4-4E8B-BF80-0768F270953F}">
  <sheetPr>
    <tabColor rgb="FFFFFF99"/>
  </sheetPr>
  <dimension ref="A1:S183"/>
  <sheetViews>
    <sheetView zoomScale="60" zoomScaleNormal="60" zoomScaleSheetLayoutView="53" workbookViewId="0">
      <selection activeCell="L33" sqref="L33"/>
    </sheetView>
  </sheetViews>
  <sheetFormatPr defaultColWidth="9.109375" defaultRowHeight="18"/>
  <cols>
    <col min="1" max="1" width="50.6640625" style="2" customWidth="1"/>
    <col min="2" max="2" width="16.109375" style="3" customWidth="1"/>
    <col min="3" max="8" width="15.109375" style="3" customWidth="1"/>
    <col min="9" max="16" width="15.109375" style="2" customWidth="1"/>
    <col min="17" max="17" width="15.6640625" style="2" customWidth="1"/>
    <col min="18" max="19" width="15.109375" style="2" customWidth="1"/>
    <col min="20" max="20" width="13.5546875" style="2" customWidth="1"/>
    <col min="21" max="21" width="9.109375" style="2"/>
    <col min="22" max="22" width="9.109375" style="2" customWidth="1"/>
    <col min="23" max="16384" width="9.109375" style="2"/>
  </cols>
  <sheetData>
    <row r="1" spans="1:19">
      <c r="A1" s="251" t="s">
        <v>354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9">
      <c r="A2" s="323"/>
      <c r="B2" s="323"/>
      <c r="C2" s="323"/>
      <c r="D2" s="323"/>
      <c r="E2" s="323"/>
      <c r="F2" s="323"/>
      <c r="G2" s="323"/>
      <c r="H2" s="323"/>
    </row>
    <row r="3" spans="1:19" ht="39" customHeight="1">
      <c r="A3" s="281" t="s">
        <v>28</v>
      </c>
      <c r="B3" s="281"/>
      <c r="C3" s="281"/>
      <c r="D3" s="281"/>
      <c r="E3" s="281"/>
      <c r="F3" s="281"/>
      <c r="G3" s="49" t="s">
        <v>29</v>
      </c>
      <c r="H3" s="320" t="s">
        <v>30</v>
      </c>
      <c r="I3" s="321"/>
      <c r="J3" s="321"/>
      <c r="K3" s="322"/>
      <c r="L3" s="299" t="s">
        <v>486</v>
      </c>
      <c r="M3" s="299"/>
      <c r="N3" s="299"/>
      <c r="O3" s="299"/>
      <c r="P3" s="299"/>
      <c r="Q3" s="299"/>
      <c r="R3" s="299"/>
      <c r="S3" s="299"/>
    </row>
    <row r="4" spans="1:19" ht="34.799999999999997" customHeight="1">
      <c r="A4" s="281"/>
      <c r="B4" s="281"/>
      <c r="C4" s="281"/>
      <c r="D4" s="281"/>
      <c r="E4" s="281"/>
      <c r="F4" s="281"/>
      <c r="G4" s="49"/>
      <c r="H4" s="253" t="s">
        <v>32</v>
      </c>
      <c r="I4" s="253"/>
      <c r="J4" s="253" t="s">
        <v>33</v>
      </c>
      <c r="K4" s="253"/>
      <c r="L4" s="253" t="s">
        <v>34</v>
      </c>
      <c r="M4" s="253"/>
      <c r="N4" s="259" t="s">
        <v>35</v>
      </c>
      <c r="O4" s="260"/>
      <c r="P4" s="281" t="s">
        <v>36</v>
      </c>
      <c r="Q4" s="281"/>
      <c r="R4" s="281" t="s">
        <v>37</v>
      </c>
      <c r="S4" s="281"/>
    </row>
    <row r="5" spans="1:19" ht="18" customHeight="1">
      <c r="A5" s="281">
        <v>1</v>
      </c>
      <c r="B5" s="281"/>
      <c r="C5" s="281"/>
      <c r="D5" s="281"/>
      <c r="E5" s="281"/>
      <c r="F5" s="281"/>
      <c r="G5" s="49">
        <v>2</v>
      </c>
      <c r="H5" s="253"/>
      <c r="I5" s="253"/>
      <c r="J5" s="253"/>
      <c r="K5" s="253"/>
      <c r="L5" s="253">
        <v>5</v>
      </c>
      <c r="M5" s="253">
        <v>5</v>
      </c>
      <c r="N5" s="253">
        <v>6</v>
      </c>
      <c r="O5" s="253"/>
      <c r="P5" s="281">
        <v>7</v>
      </c>
      <c r="Q5" s="281"/>
      <c r="R5" s="281">
        <v>8</v>
      </c>
      <c r="S5" s="281"/>
    </row>
    <row r="6" spans="1:19" s="4" customFormat="1" ht="37.5" customHeight="1">
      <c r="A6" s="284" t="s">
        <v>355</v>
      </c>
      <c r="B6" s="284"/>
      <c r="C6" s="284"/>
      <c r="D6" s="284"/>
      <c r="E6" s="284"/>
      <c r="F6" s="284"/>
      <c r="G6" s="6">
        <v>4000</v>
      </c>
      <c r="H6" s="312">
        <f t="shared" ref="H6:O6" si="0">SUM(H7:H12)</f>
        <v>236</v>
      </c>
      <c r="I6" s="312">
        <f t="shared" si="0"/>
        <v>0</v>
      </c>
      <c r="J6" s="312">
        <f t="shared" si="0"/>
        <v>155.80000000000001</v>
      </c>
      <c r="K6" s="312">
        <f t="shared" si="0"/>
        <v>0</v>
      </c>
      <c r="L6" s="312">
        <f t="shared" si="0"/>
        <v>113.4</v>
      </c>
      <c r="M6" s="312">
        <f t="shared" si="0"/>
        <v>0</v>
      </c>
      <c r="N6" s="312">
        <f t="shared" si="0"/>
        <v>155.80000000000001</v>
      </c>
      <c r="O6" s="312">
        <f t="shared" si="0"/>
        <v>0</v>
      </c>
      <c r="P6" s="312">
        <f t="shared" ref="P6:P10" si="1">SUM(N6-L6)</f>
        <v>42.400000000000006</v>
      </c>
      <c r="Q6" s="312">
        <f t="shared" ref="Q6:Q10" si="2">SUM(B6,E6,G6,M6)</f>
        <v>4000</v>
      </c>
      <c r="R6" s="312">
        <f t="shared" ref="R6:R10" si="3">(N6/L6)*100</f>
        <v>137.38977072310405</v>
      </c>
      <c r="S6" s="312">
        <f t="shared" ref="S6:S10" si="4">SUM(D6,G6,I6,O6)</f>
        <v>4000</v>
      </c>
    </row>
    <row r="7" spans="1:19" ht="20.100000000000001" customHeight="1">
      <c r="A7" s="319" t="s">
        <v>356</v>
      </c>
      <c r="B7" s="319"/>
      <c r="C7" s="319"/>
      <c r="D7" s="319"/>
      <c r="E7" s="319"/>
      <c r="F7" s="319"/>
      <c r="G7" s="26" t="s">
        <v>357</v>
      </c>
      <c r="H7" s="309"/>
      <c r="I7" s="309"/>
      <c r="J7" s="311"/>
      <c r="K7" s="311"/>
      <c r="L7" s="309"/>
      <c r="M7" s="309"/>
      <c r="N7" s="311"/>
      <c r="O7" s="311"/>
      <c r="P7" s="310"/>
      <c r="Q7" s="310"/>
      <c r="R7" s="310"/>
      <c r="S7" s="310"/>
    </row>
    <row r="8" spans="1:19" ht="20.100000000000001" customHeight="1">
      <c r="A8" s="319" t="s">
        <v>358</v>
      </c>
      <c r="B8" s="319"/>
      <c r="C8" s="319"/>
      <c r="D8" s="319"/>
      <c r="E8" s="319"/>
      <c r="F8" s="319"/>
      <c r="G8" s="5">
        <v>4020</v>
      </c>
      <c r="H8" s="309"/>
      <c r="I8" s="309"/>
      <c r="J8" s="311">
        <f t="shared" ref="J8:J10" si="5">N8</f>
        <v>67.5</v>
      </c>
      <c r="K8" s="311"/>
      <c r="L8" s="309">
        <v>0</v>
      </c>
      <c r="M8" s="309"/>
      <c r="N8" s="311">
        <f>'VI-VII джер.кап.інв.'!S11</f>
        <v>67.5</v>
      </c>
      <c r="O8" s="311"/>
      <c r="P8" s="310">
        <f t="shared" si="1"/>
        <v>67.5</v>
      </c>
      <c r="Q8" s="310">
        <f t="shared" si="2"/>
        <v>4020</v>
      </c>
      <c r="R8" s="310"/>
      <c r="S8" s="310"/>
    </row>
    <row r="9" spans="1:19" ht="19.5" customHeight="1">
      <c r="A9" s="319" t="s">
        <v>359</v>
      </c>
      <c r="B9" s="319"/>
      <c r="C9" s="319"/>
      <c r="D9" s="319"/>
      <c r="E9" s="319"/>
      <c r="F9" s="319"/>
      <c r="G9" s="26">
        <v>4030</v>
      </c>
      <c r="H9" s="309">
        <v>226.6</v>
      </c>
      <c r="I9" s="309"/>
      <c r="J9" s="311">
        <f t="shared" si="5"/>
        <v>71.8</v>
      </c>
      <c r="K9" s="311"/>
      <c r="L9" s="309">
        <v>102.4</v>
      </c>
      <c r="M9" s="309"/>
      <c r="N9" s="311">
        <f>'VI-VII джер.кап.інв.'!S12</f>
        <v>71.8</v>
      </c>
      <c r="O9" s="311"/>
      <c r="P9" s="310">
        <f t="shared" si="1"/>
        <v>-30.600000000000009</v>
      </c>
      <c r="Q9" s="310">
        <f t="shared" si="2"/>
        <v>4030</v>
      </c>
      <c r="R9" s="310">
        <f t="shared" si="3"/>
        <v>70.117187499999986</v>
      </c>
      <c r="S9" s="310">
        <f t="shared" si="4"/>
        <v>4030</v>
      </c>
    </row>
    <row r="10" spans="1:19" ht="20.100000000000001" customHeight="1">
      <c r="A10" s="319" t="s">
        <v>360</v>
      </c>
      <c r="B10" s="319"/>
      <c r="C10" s="319"/>
      <c r="D10" s="319"/>
      <c r="E10" s="319"/>
      <c r="F10" s="319"/>
      <c r="G10" s="5">
        <v>4040</v>
      </c>
      <c r="H10" s="309">
        <v>9.4</v>
      </c>
      <c r="I10" s="309"/>
      <c r="J10" s="311">
        <f t="shared" si="5"/>
        <v>16.5</v>
      </c>
      <c r="K10" s="311"/>
      <c r="L10" s="309">
        <v>11</v>
      </c>
      <c r="M10" s="309"/>
      <c r="N10" s="311">
        <f>'VI-VII джер.кап.інв.'!S20</f>
        <v>16.5</v>
      </c>
      <c r="O10" s="311"/>
      <c r="P10" s="310">
        <f t="shared" si="1"/>
        <v>5.5</v>
      </c>
      <c r="Q10" s="310">
        <f t="shared" si="2"/>
        <v>4040</v>
      </c>
      <c r="R10" s="310">
        <f t="shared" si="3"/>
        <v>150</v>
      </c>
      <c r="S10" s="310">
        <f t="shared" si="4"/>
        <v>4040</v>
      </c>
    </row>
    <row r="11" spans="1:19" ht="21" customHeight="1">
      <c r="A11" s="319" t="s">
        <v>361</v>
      </c>
      <c r="B11" s="319"/>
      <c r="C11" s="319"/>
      <c r="D11" s="319"/>
      <c r="E11" s="319"/>
      <c r="F11" s="319"/>
      <c r="G11" s="26">
        <v>4050</v>
      </c>
      <c r="H11" s="309"/>
      <c r="I11" s="309"/>
      <c r="J11" s="311"/>
      <c r="K11" s="311"/>
      <c r="L11" s="309"/>
      <c r="M11" s="309"/>
      <c r="N11" s="311"/>
      <c r="O11" s="311"/>
      <c r="P11" s="310"/>
      <c r="Q11" s="310"/>
      <c r="R11" s="310"/>
      <c r="S11" s="310"/>
    </row>
    <row r="12" spans="1:19">
      <c r="A12" s="256" t="s">
        <v>362</v>
      </c>
      <c r="B12" s="257"/>
      <c r="C12" s="257"/>
      <c r="D12" s="257"/>
      <c r="E12" s="257"/>
      <c r="F12" s="258"/>
      <c r="G12" s="26">
        <v>4060</v>
      </c>
      <c r="H12" s="309"/>
      <c r="I12" s="309"/>
      <c r="J12" s="311"/>
      <c r="K12" s="311"/>
      <c r="L12" s="309"/>
      <c r="M12" s="309"/>
      <c r="N12" s="311"/>
      <c r="O12" s="311"/>
      <c r="P12" s="310"/>
      <c r="Q12" s="310"/>
      <c r="R12" s="310"/>
      <c r="S12" s="310"/>
    </row>
    <row r="13" spans="1:19">
      <c r="B13" s="2"/>
      <c r="C13" s="2"/>
      <c r="D13" s="2"/>
      <c r="E13" s="2"/>
      <c r="F13" s="2"/>
      <c r="G13" s="2"/>
      <c r="H13" s="2"/>
    </row>
    <row r="15" spans="1:19" ht="18.75" customHeight="1"/>
    <row r="17" spans="1:19">
      <c r="B17" s="2"/>
      <c r="C17" s="2"/>
      <c r="D17" s="2"/>
      <c r="E17" s="2"/>
      <c r="F17" s="2"/>
      <c r="G17" s="2"/>
      <c r="H17" s="2"/>
    </row>
    <row r="18" spans="1:19">
      <c r="A18" s="307" t="s">
        <v>484</v>
      </c>
      <c r="B18" s="307"/>
      <c r="C18" s="267" t="s">
        <v>151</v>
      </c>
      <c r="D18" s="267"/>
      <c r="E18" s="267"/>
      <c r="F18" s="267"/>
      <c r="G18" s="267"/>
      <c r="H18" s="267"/>
      <c r="I18" s="267"/>
      <c r="J18" s="44"/>
      <c r="K18" s="308" t="s">
        <v>485</v>
      </c>
      <c r="L18" s="308"/>
      <c r="M18" s="308"/>
    </row>
    <row r="19" spans="1:19">
      <c r="A19" s="12" t="s">
        <v>363</v>
      </c>
      <c r="B19" s="12"/>
      <c r="C19" s="245" t="s">
        <v>364</v>
      </c>
      <c r="D19" s="245"/>
      <c r="E19" s="245"/>
      <c r="F19" s="245"/>
      <c r="G19" s="245"/>
      <c r="H19" s="245"/>
      <c r="I19" s="245"/>
      <c r="J19" s="12"/>
      <c r="K19" s="245" t="s">
        <v>152</v>
      </c>
      <c r="L19" s="245"/>
      <c r="M19" s="245"/>
    </row>
    <row r="20" spans="1:19">
      <c r="B20" s="2"/>
      <c r="C20" s="2"/>
      <c r="D20" s="2"/>
      <c r="E20" s="2"/>
      <c r="F20" s="2"/>
      <c r="G20" s="2"/>
      <c r="H20" s="2"/>
    </row>
    <row r="21" spans="1:19">
      <c r="B21" s="2"/>
      <c r="C21" s="2"/>
      <c r="D21" s="2"/>
      <c r="E21" s="2"/>
      <c r="F21" s="2"/>
      <c r="G21" s="2"/>
      <c r="H21" s="2"/>
    </row>
    <row r="22" spans="1:19" ht="19.5" customHeight="1">
      <c r="A22" s="3"/>
      <c r="B22" s="2"/>
      <c r="C22" s="2"/>
      <c r="D22" s="2"/>
      <c r="E22" s="2"/>
      <c r="F22" s="2"/>
      <c r="G22" s="2"/>
      <c r="H22" s="2"/>
    </row>
    <row r="23" spans="1:19">
      <c r="A23" s="313" t="s">
        <v>365</v>
      </c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</row>
    <row r="24" spans="1:19">
      <c r="A24" s="55"/>
      <c r="B24" s="55" t="s">
        <v>548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spans="1:19">
      <c r="A25" s="23"/>
    </row>
    <row r="26" spans="1:19" ht="56.25" customHeight="1">
      <c r="A26" s="316" t="s">
        <v>366</v>
      </c>
      <c r="B26" s="259" t="s">
        <v>367</v>
      </c>
      <c r="C26" s="272"/>
      <c r="D26" s="260"/>
      <c r="E26" s="253" t="s">
        <v>368</v>
      </c>
      <c r="F26" s="253"/>
      <c r="G26" s="281" t="s">
        <v>369</v>
      </c>
      <c r="H26" s="281"/>
      <c r="I26" s="281"/>
      <c r="J26" s="281"/>
      <c r="K26" s="281"/>
      <c r="L26" s="281"/>
      <c r="M26" s="281"/>
      <c r="N26" s="281"/>
      <c r="O26" s="281"/>
      <c r="P26" s="281"/>
      <c r="Q26" s="253" t="s">
        <v>370</v>
      </c>
      <c r="R26" s="253"/>
      <c r="S26" s="253"/>
    </row>
    <row r="27" spans="1:19" ht="67.5" customHeight="1">
      <c r="A27" s="317"/>
      <c r="B27" s="314" t="s">
        <v>172</v>
      </c>
      <c r="C27" s="259" t="s">
        <v>371</v>
      </c>
      <c r="D27" s="260"/>
      <c r="E27" s="253" t="s">
        <v>372</v>
      </c>
      <c r="F27" s="253" t="s">
        <v>35</v>
      </c>
      <c r="G27" s="253" t="s">
        <v>373</v>
      </c>
      <c r="H27" s="253"/>
      <c r="I27" s="253" t="s">
        <v>374</v>
      </c>
      <c r="J27" s="253"/>
      <c r="K27" s="253" t="s">
        <v>375</v>
      </c>
      <c r="L27" s="253"/>
      <c r="M27" s="253" t="s">
        <v>376</v>
      </c>
      <c r="N27" s="253"/>
      <c r="O27" s="253" t="s">
        <v>377</v>
      </c>
      <c r="P27" s="253"/>
      <c r="Q27" s="314" t="s">
        <v>172</v>
      </c>
      <c r="R27" s="259" t="s">
        <v>371</v>
      </c>
      <c r="S27" s="260"/>
    </row>
    <row r="28" spans="1:19" ht="67.5" customHeight="1">
      <c r="A28" s="318"/>
      <c r="B28" s="315"/>
      <c r="C28" s="49" t="s">
        <v>373</v>
      </c>
      <c r="D28" s="49" t="s">
        <v>378</v>
      </c>
      <c r="E28" s="253"/>
      <c r="F28" s="253"/>
      <c r="G28" s="26" t="s">
        <v>372</v>
      </c>
      <c r="H28" s="26" t="s">
        <v>35</v>
      </c>
      <c r="I28" s="26" t="s">
        <v>372</v>
      </c>
      <c r="J28" s="26" t="s">
        <v>35</v>
      </c>
      <c r="K28" s="26" t="s">
        <v>372</v>
      </c>
      <c r="L28" s="26" t="s">
        <v>35</v>
      </c>
      <c r="M28" s="26" t="s">
        <v>372</v>
      </c>
      <c r="N28" s="26" t="s">
        <v>35</v>
      </c>
      <c r="O28" s="26" t="s">
        <v>372</v>
      </c>
      <c r="P28" s="26" t="s">
        <v>35</v>
      </c>
      <c r="Q28" s="315"/>
      <c r="R28" s="49" t="s">
        <v>373</v>
      </c>
      <c r="S28" s="49" t="s">
        <v>378</v>
      </c>
    </row>
    <row r="29" spans="1:19" ht="36">
      <c r="A29" s="7" t="s">
        <v>379</v>
      </c>
      <c r="B29" s="163">
        <f>SUM(C29,D29)</f>
        <v>0</v>
      </c>
      <c r="C29" s="209"/>
      <c r="D29" s="209"/>
      <c r="E29" s="209"/>
      <c r="F29" s="209"/>
      <c r="G29" s="32">
        <v>0</v>
      </c>
      <c r="H29" s="32">
        <v>0</v>
      </c>
      <c r="I29" s="210"/>
      <c r="J29" s="210"/>
      <c r="K29" s="32">
        <v>0</v>
      </c>
      <c r="L29" s="32">
        <v>0</v>
      </c>
      <c r="M29" s="210"/>
      <c r="N29" s="210"/>
      <c r="O29" s="210"/>
      <c r="P29" s="210"/>
      <c r="Q29" s="163">
        <f>SUM(R29,S29)</f>
        <v>0</v>
      </c>
      <c r="R29" s="163">
        <f>SUM(C29,F29,H29,N29)</f>
        <v>0</v>
      </c>
      <c r="S29" s="163">
        <f>SUM(D29,J29,L29,P29)</f>
        <v>0</v>
      </c>
    </row>
    <row r="30" spans="1:19">
      <c r="A30" s="7"/>
      <c r="B30" s="33">
        <f t="shared" ref="B30:B37" si="6">SUM(C30,D30)</f>
        <v>0</v>
      </c>
      <c r="C30" s="209"/>
      <c r="D30" s="209"/>
      <c r="E30" s="209"/>
      <c r="F30" s="209"/>
      <c r="G30" s="32">
        <v>0</v>
      </c>
      <c r="H30" s="32">
        <v>0</v>
      </c>
      <c r="I30" s="210"/>
      <c r="J30" s="210"/>
      <c r="K30" s="32">
        <v>0</v>
      </c>
      <c r="L30" s="32">
        <v>0</v>
      </c>
      <c r="M30" s="210"/>
      <c r="N30" s="210"/>
      <c r="O30" s="210"/>
      <c r="P30" s="210"/>
      <c r="Q30" s="33">
        <f t="shared" ref="Q30:Q37" si="7">SUM(R30,S30)</f>
        <v>0</v>
      </c>
      <c r="R30" s="33">
        <f t="shared" ref="R30:R36" si="8">SUM(C30,F30,H30,N30)</f>
        <v>0</v>
      </c>
      <c r="S30" s="33">
        <f t="shared" ref="S30:S36" si="9">SUM(D30,J30,L30,P30)</f>
        <v>0</v>
      </c>
    </row>
    <row r="31" spans="1:19">
      <c r="A31" s="7"/>
      <c r="B31" s="33">
        <f t="shared" si="6"/>
        <v>0</v>
      </c>
      <c r="C31" s="209"/>
      <c r="D31" s="209"/>
      <c r="E31" s="209"/>
      <c r="F31" s="209"/>
      <c r="G31" s="32">
        <v>0</v>
      </c>
      <c r="H31" s="32">
        <v>0</v>
      </c>
      <c r="I31" s="210"/>
      <c r="J31" s="210"/>
      <c r="K31" s="32">
        <v>0</v>
      </c>
      <c r="L31" s="32">
        <v>0</v>
      </c>
      <c r="M31" s="210"/>
      <c r="N31" s="210"/>
      <c r="O31" s="210"/>
      <c r="P31" s="210"/>
      <c r="Q31" s="33">
        <f t="shared" si="7"/>
        <v>0</v>
      </c>
      <c r="R31" s="33">
        <f>SUM(C31,F31,H31,N31)</f>
        <v>0</v>
      </c>
      <c r="S31" s="33">
        <f>SUM(D31,J31,L31,P31)</f>
        <v>0</v>
      </c>
    </row>
    <row r="32" spans="1:19" ht="36">
      <c r="A32" s="7" t="s">
        <v>380</v>
      </c>
      <c r="B32" s="163">
        <f t="shared" si="6"/>
        <v>0</v>
      </c>
      <c r="C32" s="209"/>
      <c r="D32" s="209"/>
      <c r="E32" s="209"/>
      <c r="F32" s="209"/>
      <c r="G32" s="32">
        <v>0</v>
      </c>
      <c r="H32" s="32">
        <v>0</v>
      </c>
      <c r="I32" s="210"/>
      <c r="J32" s="210"/>
      <c r="K32" s="32">
        <v>0</v>
      </c>
      <c r="L32" s="32">
        <v>0</v>
      </c>
      <c r="M32" s="210"/>
      <c r="N32" s="210"/>
      <c r="O32" s="210"/>
      <c r="P32" s="210"/>
      <c r="Q32" s="163">
        <f t="shared" si="7"/>
        <v>0</v>
      </c>
      <c r="R32" s="163">
        <f t="shared" si="8"/>
        <v>0</v>
      </c>
      <c r="S32" s="163">
        <f t="shared" si="9"/>
        <v>0</v>
      </c>
    </row>
    <row r="33" spans="1:19">
      <c r="A33" s="7"/>
      <c r="B33" s="33">
        <f t="shared" si="6"/>
        <v>0</v>
      </c>
      <c r="C33" s="209"/>
      <c r="D33" s="209"/>
      <c r="E33" s="209"/>
      <c r="F33" s="209"/>
      <c r="G33" s="32">
        <v>0</v>
      </c>
      <c r="H33" s="32">
        <v>0</v>
      </c>
      <c r="I33" s="210"/>
      <c r="J33" s="210"/>
      <c r="K33" s="32">
        <v>0</v>
      </c>
      <c r="L33" s="32">
        <v>0</v>
      </c>
      <c r="M33" s="210"/>
      <c r="N33" s="210"/>
      <c r="O33" s="210"/>
      <c r="P33" s="210"/>
      <c r="Q33" s="33">
        <f t="shared" si="7"/>
        <v>0</v>
      </c>
      <c r="R33" s="33">
        <f t="shared" si="8"/>
        <v>0</v>
      </c>
      <c r="S33" s="33">
        <f t="shared" si="9"/>
        <v>0</v>
      </c>
    </row>
    <row r="34" spans="1:19">
      <c r="A34" s="7"/>
      <c r="B34" s="33">
        <f t="shared" si="6"/>
        <v>0</v>
      </c>
      <c r="C34" s="209"/>
      <c r="D34" s="209"/>
      <c r="E34" s="209"/>
      <c r="F34" s="209"/>
      <c r="G34" s="32">
        <v>0</v>
      </c>
      <c r="H34" s="32">
        <v>0</v>
      </c>
      <c r="I34" s="210"/>
      <c r="J34" s="210"/>
      <c r="K34" s="32">
        <v>0</v>
      </c>
      <c r="L34" s="32">
        <v>0</v>
      </c>
      <c r="M34" s="210"/>
      <c r="N34" s="210"/>
      <c r="O34" s="210"/>
      <c r="P34" s="210"/>
      <c r="Q34" s="33">
        <f t="shared" si="7"/>
        <v>0</v>
      </c>
      <c r="R34" s="33">
        <f>SUM(C34,F34,H34,N34)</f>
        <v>0</v>
      </c>
      <c r="S34" s="33">
        <f>SUM(D34,J34,L34,P34)</f>
        <v>0</v>
      </c>
    </row>
    <row r="35" spans="1:19" ht="36">
      <c r="A35" s="7" t="s">
        <v>381</v>
      </c>
      <c r="B35" s="163">
        <f t="shared" si="6"/>
        <v>0</v>
      </c>
      <c r="C35" s="209"/>
      <c r="D35" s="209"/>
      <c r="E35" s="209"/>
      <c r="F35" s="209"/>
      <c r="G35" s="32">
        <v>0</v>
      </c>
      <c r="H35" s="32">
        <v>0</v>
      </c>
      <c r="I35" s="210"/>
      <c r="J35" s="210"/>
      <c r="K35" s="32">
        <v>0</v>
      </c>
      <c r="L35" s="32">
        <v>0</v>
      </c>
      <c r="M35" s="210"/>
      <c r="N35" s="210"/>
      <c r="O35" s="210"/>
      <c r="P35" s="210"/>
      <c r="Q35" s="163">
        <f t="shared" si="7"/>
        <v>0</v>
      </c>
      <c r="R35" s="163">
        <f t="shared" si="8"/>
        <v>0</v>
      </c>
      <c r="S35" s="163">
        <f t="shared" si="9"/>
        <v>0</v>
      </c>
    </row>
    <row r="36" spans="1:19">
      <c r="A36" s="7"/>
      <c r="B36" s="33">
        <f t="shared" si="6"/>
        <v>0</v>
      </c>
      <c r="C36" s="209"/>
      <c r="D36" s="209"/>
      <c r="E36" s="209"/>
      <c r="F36" s="209"/>
      <c r="G36" s="32">
        <v>0</v>
      </c>
      <c r="H36" s="32">
        <v>0</v>
      </c>
      <c r="I36" s="210"/>
      <c r="J36" s="210"/>
      <c r="K36" s="32">
        <v>0</v>
      </c>
      <c r="L36" s="32">
        <v>0</v>
      </c>
      <c r="M36" s="210"/>
      <c r="N36" s="210"/>
      <c r="O36" s="210"/>
      <c r="P36" s="210"/>
      <c r="Q36" s="33">
        <f t="shared" si="7"/>
        <v>0</v>
      </c>
      <c r="R36" s="33">
        <f t="shared" si="8"/>
        <v>0</v>
      </c>
      <c r="S36" s="33">
        <f t="shared" si="9"/>
        <v>0</v>
      </c>
    </row>
    <row r="37" spans="1:19">
      <c r="A37" s="7"/>
      <c r="B37" s="33">
        <f t="shared" si="6"/>
        <v>0</v>
      </c>
      <c r="C37" s="209"/>
      <c r="D37" s="209"/>
      <c r="E37" s="209"/>
      <c r="F37" s="209"/>
      <c r="G37" s="32">
        <v>0</v>
      </c>
      <c r="H37" s="32">
        <v>0</v>
      </c>
      <c r="I37" s="210"/>
      <c r="J37" s="210"/>
      <c r="K37" s="32">
        <v>0</v>
      </c>
      <c r="L37" s="32">
        <v>0</v>
      </c>
      <c r="M37" s="210"/>
      <c r="N37" s="210"/>
      <c r="O37" s="210"/>
      <c r="P37" s="210"/>
      <c r="Q37" s="33">
        <f t="shared" si="7"/>
        <v>0</v>
      </c>
      <c r="R37" s="33">
        <f>SUM(C37,F37,H37,N37)</f>
        <v>0</v>
      </c>
      <c r="S37" s="33">
        <f>SUM(D37,J37,L37,P37)</f>
        <v>0</v>
      </c>
    </row>
    <row r="38" spans="1:19">
      <c r="A38" s="7" t="s">
        <v>172</v>
      </c>
      <c r="B38" s="163">
        <f>SUM(B29,B32,B35)</f>
        <v>0</v>
      </c>
      <c r="C38" s="163">
        <f t="shared" ref="C38:S38" si="10">SUM(C29,C32,C35)</f>
        <v>0</v>
      </c>
      <c r="D38" s="163">
        <f t="shared" si="10"/>
        <v>0</v>
      </c>
      <c r="E38" s="163">
        <f t="shared" si="10"/>
        <v>0</v>
      </c>
      <c r="F38" s="163">
        <f t="shared" si="10"/>
        <v>0</v>
      </c>
      <c r="G38" s="163">
        <f t="shared" si="10"/>
        <v>0</v>
      </c>
      <c r="H38" s="163">
        <f t="shared" si="10"/>
        <v>0</v>
      </c>
      <c r="I38" s="163">
        <f t="shared" si="10"/>
        <v>0</v>
      </c>
      <c r="J38" s="163">
        <f t="shared" si="10"/>
        <v>0</v>
      </c>
      <c r="K38" s="163">
        <f t="shared" si="10"/>
        <v>0</v>
      </c>
      <c r="L38" s="163">
        <f t="shared" si="10"/>
        <v>0</v>
      </c>
      <c r="M38" s="163">
        <f t="shared" si="10"/>
        <v>0</v>
      </c>
      <c r="N38" s="163">
        <f t="shared" si="10"/>
        <v>0</v>
      </c>
      <c r="O38" s="163">
        <f t="shared" si="10"/>
        <v>0</v>
      </c>
      <c r="P38" s="163">
        <f t="shared" si="10"/>
        <v>0</v>
      </c>
      <c r="Q38" s="163">
        <f t="shared" si="10"/>
        <v>0</v>
      </c>
      <c r="R38" s="163">
        <f t="shared" si="10"/>
        <v>0</v>
      </c>
      <c r="S38" s="163">
        <f t="shared" si="10"/>
        <v>0</v>
      </c>
    </row>
    <row r="39" spans="1:19">
      <c r="A39" s="23"/>
    </row>
    <row r="40" spans="1:19">
      <c r="A40" s="23"/>
    </row>
    <row r="41" spans="1:19" ht="18" customHeight="1">
      <c r="A41" s="307" t="s">
        <v>484</v>
      </c>
      <c r="B41" s="307"/>
      <c r="C41" s="267" t="s">
        <v>151</v>
      </c>
      <c r="D41" s="267"/>
      <c r="E41" s="267"/>
      <c r="F41" s="267"/>
      <c r="G41" s="267"/>
      <c r="H41" s="267"/>
      <c r="I41" s="267"/>
      <c r="J41" s="44"/>
      <c r="K41" s="308" t="s">
        <v>485</v>
      </c>
      <c r="L41" s="308"/>
      <c r="M41" s="308"/>
    </row>
    <row r="42" spans="1:19">
      <c r="A42" s="12" t="s">
        <v>363</v>
      </c>
      <c r="B42" s="12"/>
      <c r="C42" s="245" t="s">
        <v>364</v>
      </c>
      <c r="D42" s="245"/>
      <c r="E42" s="245"/>
      <c r="F42" s="245"/>
      <c r="G42" s="245"/>
      <c r="H42" s="245"/>
      <c r="I42" s="245"/>
      <c r="J42" s="12"/>
      <c r="K42" s="245" t="s">
        <v>152</v>
      </c>
      <c r="L42" s="245"/>
      <c r="M42" s="245"/>
    </row>
    <row r="43" spans="1:19">
      <c r="A43" s="23"/>
    </row>
    <row r="44" spans="1:19">
      <c r="A44" s="23"/>
    </row>
    <row r="45" spans="1:19">
      <c r="A45" s="23"/>
    </row>
    <row r="46" spans="1:19">
      <c r="A46" s="23"/>
    </row>
    <row r="47" spans="1:19">
      <c r="A47" s="23"/>
    </row>
    <row r="48" spans="1:19">
      <c r="A48" s="23"/>
    </row>
    <row r="49" spans="1:1">
      <c r="A49" s="23"/>
    </row>
    <row r="50" spans="1:1">
      <c r="A50" s="23"/>
    </row>
    <row r="51" spans="1:1">
      <c r="A51" s="23"/>
    </row>
    <row r="52" spans="1:1">
      <c r="A52" s="23"/>
    </row>
    <row r="53" spans="1:1">
      <c r="A53" s="23"/>
    </row>
    <row r="54" spans="1:1">
      <c r="A54" s="23"/>
    </row>
    <row r="55" spans="1:1">
      <c r="A55" s="23"/>
    </row>
    <row r="56" spans="1:1">
      <c r="A56" s="23"/>
    </row>
    <row r="57" spans="1:1">
      <c r="A57" s="23"/>
    </row>
    <row r="58" spans="1:1">
      <c r="A58" s="23"/>
    </row>
    <row r="59" spans="1:1">
      <c r="A59" s="23"/>
    </row>
    <row r="60" spans="1:1">
      <c r="A60" s="23"/>
    </row>
    <row r="61" spans="1:1">
      <c r="A61" s="23"/>
    </row>
    <row r="62" spans="1:1">
      <c r="A62" s="23"/>
    </row>
    <row r="63" spans="1:1">
      <c r="A63" s="23"/>
    </row>
    <row r="64" spans="1:1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  <row r="72" spans="1:1">
      <c r="A72" s="23"/>
    </row>
    <row r="73" spans="1:1">
      <c r="A73" s="23"/>
    </row>
    <row r="74" spans="1:1">
      <c r="A74" s="23"/>
    </row>
    <row r="75" spans="1:1">
      <c r="A75" s="23"/>
    </row>
    <row r="76" spans="1:1">
      <c r="A76" s="23"/>
    </row>
    <row r="77" spans="1:1">
      <c r="A77" s="23"/>
    </row>
    <row r="78" spans="1:1">
      <c r="A78" s="23"/>
    </row>
    <row r="79" spans="1:1">
      <c r="A79" s="23"/>
    </row>
    <row r="80" spans="1:1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  <row r="92" spans="1:1">
      <c r="A92" s="23"/>
    </row>
    <row r="93" spans="1:1">
      <c r="A93" s="23"/>
    </row>
    <row r="94" spans="1:1">
      <c r="A94" s="23"/>
    </row>
    <row r="95" spans="1:1">
      <c r="A95" s="23"/>
    </row>
    <row r="96" spans="1:1">
      <c r="A96" s="23"/>
    </row>
    <row r="97" spans="1:1">
      <c r="A97" s="23"/>
    </row>
    <row r="98" spans="1:1">
      <c r="A98" s="23"/>
    </row>
    <row r="99" spans="1:1">
      <c r="A99" s="23"/>
    </row>
    <row r="100" spans="1:1">
      <c r="A100" s="23"/>
    </row>
    <row r="101" spans="1:1">
      <c r="A101" s="23"/>
    </row>
    <row r="102" spans="1:1">
      <c r="A102" s="23"/>
    </row>
    <row r="103" spans="1:1">
      <c r="A103" s="23"/>
    </row>
    <row r="104" spans="1:1">
      <c r="A104" s="23"/>
    </row>
    <row r="105" spans="1:1">
      <c r="A105" s="23"/>
    </row>
    <row r="106" spans="1:1">
      <c r="A106" s="23"/>
    </row>
    <row r="107" spans="1:1">
      <c r="A107" s="23"/>
    </row>
    <row r="108" spans="1:1">
      <c r="A108" s="23"/>
    </row>
    <row r="109" spans="1:1">
      <c r="A109" s="23"/>
    </row>
    <row r="110" spans="1:1">
      <c r="A110" s="23"/>
    </row>
    <row r="111" spans="1:1">
      <c r="A111" s="23"/>
    </row>
    <row r="112" spans="1:1">
      <c r="A112" s="23"/>
    </row>
    <row r="113" spans="1:1">
      <c r="A113" s="23"/>
    </row>
    <row r="114" spans="1:1">
      <c r="A114" s="23"/>
    </row>
    <row r="115" spans="1:1">
      <c r="A115" s="23"/>
    </row>
    <row r="116" spans="1:1">
      <c r="A116" s="23"/>
    </row>
    <row r="117" spans="1:1">
      <c r="A117" s="23"/>
    </row>
    <row r="118" spans="1:1">
      <c r="A118" s="23"/>
    </row>
    <row r="119" spans="1:1">
      <c r="A119" s="23"/>
    </row>
    <row r="120" spans="1:1">
      <c r="A120" s="23"/>
    </row>
    <row r="121" spans="1:1">
      <c r="A121" s="23"/>
    </row>
    <row r="122" spans="1:1">
      <c r="A122" s="23"/>
    </row>
    <row r="123" spans="1:1">
      <c r="A123" s="23"/>
    </row>
    <row r="124" spans="1:1">
      <c r="A124" s="23"/>
    </row>
    <row r="125" spans="1:1">
      <c r="A125" s="23"/>
    </row>
    <row r="126" spans="1:1">
      <c r="A126" s="23"/>
    </row>
    <row r="127" spans="1:1">
      <c r="A127" s="23"/>
    </row>
    <row r="128" spans="1:1">
      <c r="A128" s="23"/>
    </row>
    <row r="129" spans="1:1">
      <c r="A129" s="23"/>
    </row>
    <row r="130" spans="1:1">
      <c r="A130" s="23"/>
    </row>
    <row r="131" spans="1:1">
      <c r="A131" s="23"/>
    </row>
    <row r="132" spans="1:1">
      <c r="A132" s="23"/>
    </row>
    <row r="133" spans="1:1">
      <c r="A133" s="23"/>
    </row>
    <row r="134" spans="1:1">
      <c r="A134" s="23"/>
    </row>
    <row r="135" spans="1:1">
      <c r="A135" s="23"/>
    </row>
    <row r="136" spans="1:1">
      <c r="A136" s="23"/>
    </row>
    <row r="137" spans="1:1">
      <c r="A137" s="23"/>
    </row>
    <row r="138" spans="1:1">
      <c r="A138" s="23"/>
    </row>
    <row r="139" spans="1:1">
      <c r="A139" s="23"/>
    </row>
    <row r="140" spans="1:1">
      <c r="A140" s="23"/>
    </row>
    <row r="141" spans="1:1">
      <c r="A141" s="23"/>
    </row>
    <row r="142" spans="1:1">
      <c r="A142" s="23"/>
    </row>
    <row r="143" spans="1:1">
      <c r="A143" s="23"/>
    </row>
    <row r="144" spans="1:1">
      <c r="A144" s="23"/>
    </row>
    <row r="145" spans="1:1">
      <c r="A145" s="23"/>
    </row>
    <row r="146" spans="1:1">
      <c r="A146" s="23"/>
    </row>
    <row r="147" spans="1:1">
      <c r="A147" s="23"/>
    </row>
    <row r="148" spans="1:1">
      <c r="A148" s="23"/>
    </row>
    <row r="149" spans="1:1">
      <c r="A149" s="23"/>
    </row>
    <row r="150" spans="1:1">
      <c r="A150" s="23"/>
    </row>
    <row r="151" spans="1:1">
      <c r="A151" s="23"/>
    </row>
    <row r="152" spans="1:1">
      <c r="A152" s="23"/>
    </row>
    <row r="153" spans="1:1">
      <c r="A153" s="23"/>
    </row>
    <row r="154" spans="1:1">
      <c r="A154" s="23"/>
    </row>
    <row r="155" spans="1:1">
      <c r="A155" s="23"/>
    </row>
    <row r="156" spans="1:1">
      <c r="A156" s="23"/>
    </row>
    <row r="157" spans="1:1">
      <c r="A157" s="23"/>
    </row>
    <row r="158" spans="1:1">
      <c r="A158" s="23"/>
    </row>
    <row r="159" spans="1:1">
      <c r="A159" s="23"/>
    </row>
    <row r="160" spans="1:1">
      <c r="A160" s="23"/>
    </row>
    <row r="161" spans="1:1">
      <c r="A161" s="23"/>
    </row>
    <row r="162" spans="1:1">
      <c r="A162" s="23"/>
    </row>
    <row r="163" spans="1:1">
      <c r="A163" s="23"/>
    </row>
    <row r="164" spans="1:1">
      <c r="A164" s="23"/>
    </row>
    <row r="165" spans="1:1">
      <c r="A165" s="23"/>
    </row>
    <row r="166" spans="1:1">
      <c r="A166" s="23"/>
    </row>
    <row r="167" spans="1:1">
      <c r="A167" s="23"/>
    </row>
    <row r="168" spans="1:1">
      <c r="A168" s="23"/>
    </row>
    <row r="169" spans="1:1">
      <c r="A169" s="23"/>
    </row>
    <row r="170" spans="1:1">
      <c r="A170" s="23"/>
    </row>
    <row r="171" spans="1:1">
      <c r="A171" s="23"/>
    </row>
    <row r="172" spans="1:1">
      <c r="A172" s="23"/>
    </row>
    <row r="173" spans="1:1">
      <c r="A173" s="23"/>
    </row>
    <row r="174" spans="1:1">
      <c r="A174" s="23"/>
    </row>
    <row r="175" spans="1:1">
      <c r="A175" s="23"/>
    </row>
    <row r="176" spans="1:1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</sheetData>
  <mergeCells count="94"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A26:A28"/>
    <mergeCell ref="B26:D26"/>
    <mergeCell ref="B27:B28"/>
    <mergeCell ref="C27:D27"/>
    <mergeCell ref="E26:F26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A18:B18"/>
    <mergeCell ref="C18:I18"/>
    <mergeCell ref="K18:M18"/>
    <mergeCell ref="C19:I19"/>
    <mergeCell ref="K19:M19"/>
    <mergeCell ref="C42:I42"/>
    <mergeCell ref="K42:M42"/>
    <mergeCell ref="A41:B41"/>
    <mergeCell ref="C41:I41"/>
    <mergeCell ref="K41:M41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
Таблиця 4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302E-6ADF-4097-91E9-BD8EA3E455F4}">
  <sheetPr>
    <tabColor indexed="43"/>
  </sheetPr>
  <dimension ref="A1:AC64"/>
  <sheetViews>
    <sheetView view="pageBreakPreview" topLeftCell="A6" zoomScale="50" zoomScaleNormal="54" zoomScaleSheetLayoutView="50" workbookViewId="0">
      <selection activeCell="AA48" sqref="AA48"/>
    </sheetView>
  </sheetViews>
  <sheetFormatPr defaultColWidth="9.109375" defaultRowHeight="18"/>
  <cols>
    <col min="1" max="1" width="7.88671875" style="2" customWidth="1"/>
    <col min="2" max="2" width="4.44140625" style="2" customWidth="1"/>
    <col min="3" max="3" width="25.33203125" style="2" customWidth="1"/>
    <col min="4" max="6" width="8.44140625" style="2" customWidth="1"/>
    <col min="7" max="7" width="10" style="2" customWidth="1"/>
    <col min="8" max="8" width="11.33203125" style="2" customWidth="1"/>
    <col min="9" max="9" width="10.33203125" style="2" customWidth="1"/>
    <col min="10" max="29" width="15.109375" style="2" customWidth="1"/>
    <col min="30" max="16384" width="9.109375" style="2"/>
  </cols>
  <sheetData>
    <row r="1" spans="1:2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10"/>
      <c r="P1" s="10"/>
      <c r="Q1" s="10"/>
      <c r="R1" s="10"/>
      <c r="S1" s="10"/>
      <c r="AB1" s="4" t="s">
        <v>489</v>
      </c>
      <c r="AC1" s="10"/>
    </row>
    <row r="2" spans="1:29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10"/>
      <c r="P2" s="10"/>
      <c r="Q2" s="10"/>
      <c r="R2" s="10"/>
      <c r="S2" s="10"/>
      <c r="AC2" s="10"/>
    </row>
    <row r="3" spans="1:29" s="16" customFormat="1" ht="18.75" customHeight="1">
      <c r="C3" s="16" t="s">
        <v>382</v>
      </c>
    </row>
    <row r="4" spans="1:29" s="16" customFormat="1" ht="18.75" customHeight="1"/>
    <row r="5" spans="1:29">
      <c r="A5" s="11"/>
      <c r="B5" s="11"/>
      <c r="C5" s="11"/>
      <c r="D5" s="11"/>
      <c r="E5" s="11"/>
      <c r="F5" s="11"/>
      <c r="G5" s="11"/>
      <c r="H5" s="11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1"/>
      <c r="W5" s="337"/>
      <c r="X5" s="337"/>
      <c r="Y5" s="337"/>
      <c r="AA5" s="350" t="s">
        <v>383</v>
      </c>
      <c r="AB5" s="350"/>
      <c r="AC5" s="350"/>
    </row>
    <row r="6" spans="1:29" ht="24.9" customHeight="1">
      <c r="A6" s="338" t="s">
        <v>384</v>
      </c>
      <c r="B6" s="344" t="s">
        <v>385</v>
      </c>
      <c r="C6" s="345"/>
      <c r="D6" s="345"/>
      <c r="E6" s="345"/>
      <c r="F6" s="345"/>
      <c r="G6" s="345"/>
      <c r="H6" s="345"/>
      <c r="I6" s="345"/>
      <c r="J6" s="341" t="s">
        <v>386</v>
      </c>
      <c r="K6" s="342"/>
      <c r="L6" s="342"/>
      <c r="M6" s="343"/>
      <c r="N6" s="341" t="s">
        <v>387</v>
      </c>
      <c r="O6" s="342"/>
      <c r="P6" s="342"/>
      <c r="Q6" s="343"/>
      <c r="R6" s="341" t="s">
        <v>388</v>
      </c>
      <c r="S6" s="342"/>
      <c r="T6" s="342"/>
      <c r="U6" s="343"/>
      <c r="V6" s="341" t="s">
        <v>389</v>
      </c>
      <c r="W6" s="342"/>
      <c r="X6" s="342"/>
      <c r="Y6" s="343"/>
      <c r="Z6" s="341" t="s">
        <v>172</v>
      </c>
      <c r="AA6" s="342"/>
      <c r="AB6" s="342"/>
      <c r="AC6" s="343"/>
    </row>
    <row r="7" spans="1:29" ht="24.9" customHeight="1">
      <c r="A7" s="339"/>
      <c r="B7" s="346"/>
      <c r="C7" s="347"/>
      <c r="D7" s="347"/>
      <c r="E7" s="347"/>
      <c r="F7" s="347"/>
      <c r="G7" s="347"/>
      <c r="H7" s="347"/>
      <c r="I7" s="347"/>
      <c r="J7" s="329" t="s">
        <v>372</v>
      </c>
      <c r="K7" s="329" t="s">
        <v>35</v>
      </c>
      <c r="L7" s="329" t="s">
        <v>36</v>
      </c>
      <c r="M7" s="329" t="s">
        <v>37</v>
      </c>
      <c r="N7" s="329" t="s">
        <v>372</v>
      </c>
      <c r="O7" s="329" t="s">
        <v>35</v>
      </c>
      <c r="P7" s="329" t="s">
        <v>36</v>
      </c>
      <c r="Q7" s="329" t="s">
        <v>37</v>
      </c>
      <c r="R7" s="329" t="s">
        <v>372</v>
      </c>
      <c r="S7" s="329" t="s">
        <v>35</v>
      </c>
      <c r="T7" s="329" t="s">
        <v>36</v>
      </c>
      <c r="U7" s="329" t="s">
        <v>37</v>
      </c>
      <c r="V7" s="329" t="s">
        <v>372</v>
      </c>
      <c r="W7" s="329" t="s">
        <v>35</v>
      </c>
      <c r="X7" s="329" t="s">
        <v>36</v>
      </c>
      <c r="Y7" s="329" t="s">
        <v>37</v>
      </c>
      <c r="Z7" s="329" t="s">
        <v>372</v>
      </c>
      <c r="AA7" s="329" t="s">
        <v>35</v>
      </c>
      <c r="AB7" s="329" t="s">
        <v>36</v>
      </c>
      <c r="AC7" s="329" t="s">
        <v>37</v>
      </c>
    </row>
    <row r="8" spans="1:29" ht="24.9" customHeight="1">
      <c r="A8" s="340"/>
      <c r="B8" s="348"/>
      <c r="C8" s="349"/>
      <c r="D8" s="349"/>
      <c r="E8" s="349"/>
      <c r="F8" s="349"/>
      <c r="G8" s="349"/>
      <c r="H8" s="349"/>
      <c r="I8" s="349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</row>
    <row r="9" spans="1:29" ht="18.75" customHeight="1">
      <c r="A9" s="58">
        <v>1</v>
      </c>
      <c r="B9" s="325">
        <v>2</v>
      </c>
      <c r="C9" s="325"/>
      <c r="D9" s="325"/>
      <c r="E9" s="325"/>
      <c r="F9" s="325"/>
      <c r="G9" s="325"/>
      <c r="H9" s="325"/>
      <c r="I9" s="325"/>
      <c r="J9" s="207">
        <v>3</v>
      </c>
      <c r="K9" s="207">
        <v>4</v>
      </c>
      <c r="L9" s="207">
        <v>5</v>
      </c>
      <c r="M9" s="207">
        <v>6</v>
      </c>
      <c r="N9" s="207">
        <v>7</v>
      </c>
      <c r="O9" s="207">
        <v>8</v>
      </c>
      <c r="P9" s="207">
        <v>9</v>
      </c>
      <c r="Q9" s="207">
        <v>10</v>
      </c>
      <c r="R9" s="207">
        <v>11</v>
      </c>
      <c r="S9" s="207">
        <v>12</v>
      </c>
      <c r="T9" s="207">
        <v>13</v>
      </c>
      <c r="U9" s="207">
        <v>14</v>
      </c>
      <c r="V9" s="207">
        <v>15</v>
      </c>
      <c r="W9" s="207">
        <v>16</v>
      </c>
      <c r="X9" s="207">
        <v>17</v>
      </c>
      <c r="Y9" s="207">
        <v>18</v>
      </c>
      <c r="Z9" s="207">
        <v>19</v>
      </c>
      <c r="AA9" s="207">
        <v>20</v>
      </c>
      <c r="AB9" s="207">
        <v>21</v>
      </c>
      <c r="AC9" s="207">
        <v>22</v>
      </c>
    </row>
    <row r="10" spans="1:29" ht="20.100000000000001" customHeight="1">
      <c r="A10" s="61" t="s">
        <v>496</v>
      </c>
      <c r="B10" s="335" t="s">
        <v>390</v>
      </c>
      <c r="C10" s="335"/>
      <c r="D10" s="335"/>
      <c r="E10" s="335"/>
      <c r="F10" s="335"/>
      <c r="G10" s="335"/>
      <c r="H10" s="335"/>
      <c r="I10" s="335"/>
      <c r="J10" s="206">
        <v>0</v>
      </c>
      <c r="K10" s="206">
        <v>0</v>
      </c>
      <c r="L10" s="206">
        <f t="shared" ref="L10:L22" si="0">K10-J10</f>
        <v>0</v>
      </c>
      <c r="M10" s="37"/>
      <c r="N10" s="206">
        <v>0</v>
      </c>
      <c r="O10" s="206">
        <v>0</v>
      </c>
      <c r="P10" s="206">
        <f t="shared" ref="P10:P22" si="1">O10-N10</f>
        <v>0</v>
      </c>
      <c r="Q10" s="37"/>
      <c r="R10" s="30"/>
      <c r="S10" s="30"/>
      <c r="T10" s="30"/>
      <c r="U10" s="37"/>
      <c r="V10" s="206"/>
      <c r="W10" s="206"/>
      <c r="X10" s="206">
        <f t="shared" ref="X10:X22" si="2">W10-V10</f>
        <v>0</v>
      </c>
      <c r="Y10" s="37"/>
      <c r="Z10" s="47">
        <f t="shared" ref="Z10:AA22" si="3">SUM(J10,N10,R10,V10)</f>
        <v>0</v>
      </c>
      <c r="AA10" s="47">
        <f t="shared" si="3"/>
        <v>0</v>
      </c>
      <c r="AB10" s="30">
        <f t="shared" ref="AB10:AB22" si="4">AA10-Z10</f>
        <v>0</v>
      </c>
      <c r="AC10" s="37"/>
    </row>
    <row r="11" spans="1:29" ht="20.100000000000001" customHeight="1">
      <c r="A11" s="61" t="s">
        <v>497</v>
      </c>
      <c r="B11" s="335" t="s">
        <v>528</v>
      </c>
      <c r="C11" s="335"/>
      <c r="D11" s="335"/>
      <c r="E11" s="335"/>
      <c r="F11" s="335"/>
      <c r="G11" s="335"/>
      <c r="H11" s="335"/>
      <c r="I11" s="335"/>
      <c r="J11" s="206">
        <v>0</v>
      </c>
      <c r="K11" s="206">
        <v>0</v>
      </c>
      <c r="L11" s="206">
        <f t="shared" si="0"/>
        <v>0</v>
      </c>
      <c r="M11" s="37"/>
      <c r="N11" s="206">
        <v>0</v>
      </c>
      <c r="O11" s="206">
        <v>0</v>
      </c>
      <c r="P11" s="206">
        <f t="shared" si="1"/>
        <v>0</v>
      </c>
      <c r="Q11" s="37"/>
      <c r="R11" s="30"/>
      <c r="S11" s="47">
        <v>67.5</v>
      </c>
      <c r="T11" s="30">
        <f t="shared" ref="T11:T22" si="5">S11-R11</f>
        <v>67.5</v>
      </c>
      <c r="U11" s="37"/>
      <c r="V11" s="206"/>
      <c r="W11" s="206"/>
      <c r="X11" s="206">
        <f t="shared" si="2"/>
        <v>0</v>
      </c>
      <c r="Y11" s="37"/>
      <c r="Z11" s="47">
        <f t="shared" si="3"/>
        <v>0</v>
      </c>
      <c r="AA11" s="47">
        <f t="shared" si="3"/>
        <v>67.5</v>
      </c>
      <c r="AB11" s="30">
        <f t="shared" si="4"/>
        <v>67.5</v>
      </c>
      <c r="AC11" s="37"/>
    </row>
    <row r="12" spans="1:29" ht="20.100000000000001" customHeight="1">
      <c r="A12" s="61" t="s">
        <v>498</v>
      </c>
      <c r="B12" s="335" t="s">
        <v>359</v>
      </c>
      <c r="C12" s="335"/>
      <c r="D12" s="335"/>
      <c r="E12" s="335"/>
      <c r="F12" s="335"/>
      <c r="G12" s="335"/>
      <c r="H12" s="335"/>
      <c r="I12" s="335"/>
      <c r="J12" s="206">
        <v>0</v>
      </c>
      <c r="K12" s="206">
        <v>0</v>
      </c>
      <c r="L12" s="206">
        <f t="shared" si="0"/>
        <v>0</v>
      </c>
      <c r="M12" s="37"/>
      <c r="N12" s="206">
        <v>0</v>
      </c>
      <c r="O12" s="206">
        <v>0</v>
      </c>
      <c r="P12" s="206">
        <f t="shared" si="1"/>
        <v>0</v>
      </c>
      <c r="Q12" s="37"/>
      <c r="R12" s="47">
        <f>R13+R14+R15+R16+R17+R18+R19</f>
        <v>102.4</v>
      </c>
      <c r="S12" s="47">
        <f>S13+S14+S15+S16+S17+S18+S19</f>
        <v>71.8</v>
      </c>
      <c r="T12" s="30">
        <f t="shared" si="5"/>
        <v>-30.600000000000009</v>
      </c>
      <c r="U12" s="37">
        <f t="shared" ref="U12:U23" si="6">S12/R12*100</f>
        <v>70.117187499999986</v>
      </c>
      <c r="V12" s="206"/>
      <c r="W12" s="206"/>
      <c r="X12" s="206">
        <f t="shared" si="2"/>
        <v>0</v>
      </c>
      <c r="Y12" s="37"/>
      <c r="Z12" s="47">
        <f t="shared" si="3"/>
        <v>102.4</v>
      </c>
      <c r="AA12" s="47">
        <f t="shared" si="3"/>
        <v>71.8</v>
      </c>
      <c r="AB12" s="30">
        <f t="shared" si="4"/>
        <v>-30.600000000000009</v>
      </c>
      <c r="AC12" s="37">
        <f t="shared" ref="AC12:AC23" si="7">AA12/Z12*100</f>
        <v>70.117187499999986</v>
      </c>
    </row>
    <row r="13" spans="1:29" ht="20.100000000000001" customHeight="1">
      <c r="A13" s="31" t="s">
        <v>499</v>
      </c>
      <c r="B13" s="324" t="s">
        <v>490</v>
      </c>
      <c r="C13" s="324"/>
      <c r="D13" s="324"/>
      <c r="E13" s="324"/>
      <c r="F13" s="324"/>
      <c r="G13" s="324"/>
      <c r="H13" s="324"/>
      <c r="I13" s="324"/>
      <c r="J13" s="206"/>
      <c r="K13" s="206"/>
      <c r="L13" s="206"/>
      <c r="M13" s="37"/>
      <c r="N13" s="206"/>
      <c r="O13" s="206"/>
      <c r="P13" s="206"/>
      <c r="Q13" s="37"/>
      <c r="R13" s="30">
        <v>15</v>
      </c>
      <c r="S13" s="30">
        <v>13.9</v>
      </c>
      <c r="T13" s="30">
        <f t="shared" ref="T13:T19" si="8">S13-R13</f>
        <v>-1.0999999999999996</v>
      </c>
      <c r="U13" s="37">
        <f t="shared" ref="U13:U19" si="9">S13/R13*100</f>
        <v>92.666666666666657</v>
      </c>
      <c r="V13" s="206"/>
      <c r="W13" s="206"/>
      <c r="X13" s="206"/>
      <c r="Y13" s="37"/>
      <c r="Z13" s="30">
        <f>R13</f>
        <v>15</v>
      </c>
      <c r="AA13" s="30">
        <f>S13</f>
        <v>13.9</v>
      </c>
      <c r="AB13" s="30">
        <f t="shared" si="4"/>
        <v>-1.0999999999999996</v>
      </c>
      <c r="AC13" s="37">
        <f t="shared" si="7"/>
        <v>92.666666666666657</v>
      </c>
    </row>
    <row r="14" spans="1:29" ht="20.100000000000001" customHeight="1">
      <c r="A14" s="31" t="s">
        <v>500</v>
      </c>
      <c r="B14" s="324" t="s">
        <v>491</v>
      </c>
      <c r="C14" s="324"/>
      <c r="D14" s="324"/>
      <c r="E14" s="324"/>
      <c r="F14" s="324"/>
      <c r="G14" s="324"/>
      <c r="H14" s="324"/>
      <c r="I14" s="324"/>
      <c r="J14" s="206"/>
      <c r="K14" s="206"/>
      <c r="L14" s="206"/>
      <c r="M14" s="37"/>
      <c r="N14" s="206"/>
      <c r="O14" s="206"/>
      <c r="P14" s="206"/>
      <c r="Q14" s="37"/>
      <c r="R14" s="30">
        <v>35</v>
      </c>
      <c r="S14" s="30">
        <v>0</v>
      </c>
      <c r="T14" s="30">
        <f t="shared" si="8"/>
        <v>-35</v>
      </c>
      <c r="U14" s="37">
        <f t="shared" si="9"/>
        <v>0</v>
      </c>
      <c r="V14" s="206"/>
      <c r="W14" s="206"/>
      <c r="X14" s="206"/>
      <c r="Y14" s="37"/>
      <c r="Z14" s="30">
        <f t="shared" ref="Z14:AA19" si="10">R14</f>
        <v>35</v>
      </c>
      <c r="AA14" s="30">
        <f t="shared" si="10"/>
        <v>0</v>
      </c>
      <c r="AB14" s="30">
        <f t="shared" si="4"/>
        <v>-35</v>
      </c>
      <c r="AC14" s="37">
        <f t="shared" si="7"/>
        <v>0</v>
      </c>
    </row>
    <row r="15" spans="1:29" ht="20.100000000000001" customHeight="1">
      <c r="A15" s="31" t="s">
        <v>501</v>
      </c>
      <c r="B15" s="324" t="s">
        <v>492</v>
      </c>
      <c r="C15" s="324"/>
      <c r="D15" s="324"/>
      <c r="E15" s="324"/>
      <c r="F15" s="324"/>
      <c r="G15" s="324"/>
      <c r="H15" s="324"/>
      <c r="I15" s="324"/>
      <c r="J15" s="206"/>
      <c r="K15" s="206"/>
      <c r="L15" s="206"/>
      <c r="M15" s="37"/>
      <c r="N15" s="206"/>
      <c r="O15" s="206"/>
      <c r="P15" s="206"/>
      <c r="Q15" s="37"/>
      <c r="R15" s="30">
        <v>15</v>
      </c>
      <c r="S15" s="30">
        <v>0</v>
      </c>
      <c r="T15" s="30">
        <f t="shared" si="8"/>
        <v>-15</v>
      </c>
      <c r="U15" s="37">
        <f t="shared" si="9"/>
        <v>0</v>
      </c>
      <c r="V15" s="206"/>
      <c r="W15" s="206"/>
      <c r="X15" s="206"/>
      <c r="Y15" s="37"/>
      <c r="Z15" s="30">
        <f t="shared" si="10"/>
        <v>15</v>
      </c>
      <c r="AA15" s="30">
        <f t="shared" si="10"/>
        <v>0</v>
      </c>
      <c r="AB15" s="30">
        <f t="shared" si="4"/>
        <v>-15</v>
      </c>
      <c r="AC15" s="37">
        <f t="shared" si="7"/>
        <v>0</v>
      </c>
    </row>
    <row r="16" spans="1:29" ht="20.100000000000001" customHeight="1">
      <c r="A16" s="31" t="s">
        <v>502</v>
      </c>
      <c r="B16" s="324" t="s">
        <v>493</v>
      </c>
      <c r="C16" s="324"/>
      <c r="D16" s="324"/>
      <c r="E16" s="324"/>
      <c r="F16" s="324"/>
      <c r="G16" s="324"/>
      <c r="H16" s="324"/>
      <c r="I16" s="324"/>
      <c r="J16" s="206"/>
      <c r="K16" s="206"/>
      <c r="L16" s="206"/>
      <c r="M16" s="37"/>
      <c r="N16" s="206"/>
      <c r="O16" s="206"/>
      <c r="P16" s="206"/>
      <c r="Q16" s="37"/>
      <c r="R16" s="30">
        <v>0</v>
      </c>
      <c r="S16" s="30">
        <v>46.7</v>
      </c>
      <c r="T16" s="30">
        <f t="shared" si="8"/>
        <v>46.7</v>
      </c>
      <c r="U16" s="37"/>
      <c r="V16" s="206"/>
      <c r="W16" s="206"/>
      <c r="X16" s="206"/>
      <c r="Y16" s="37"/>
      <c r="Z16" s="30">
        <f t="shared" si="10"/>
        <v>0</v>
      </c>
      <c r="AA16" s="30">
        <f t="shared" si="10"/>
        <v>46.7</v>
      </c>
      <c r="AB16" s="30">
        <f t="shared" si="4"/>
        <v>46.7</v>
      </c>
      <c r="AC16" s="37"/>
    </row>
    <row r="17" spans="1:29" ht="20.100000000000001" customHeight="1">
      <c r="A17" s="31" t="s">
        <v>503</v>
      </c>
      <c r="B17" s="324" t="s">
        <v>494</v>
      </c>
      <c r="C17" s="324"/>
      <c r="D17" s="324"/>
      <c r="E17" s="324"/>
      <c r="F17" s="324"/>
      <c r="G17" s="324"/>
      <c r="H17" s="324"/>
      <c r="I17" s="324"/>
      <c r="J17" s="206"/>
      <c r="K17" s="206"/>
      <c r="L17" s="206"/>
      <c r="M17" s="37"/>
      <c r="N17" s="206"/>
      <c r="O17" s="206"/>
      <c r="P17" s="206"/>
      <c r="Q17" s="37"/>
      <c r="R17" s="30">
        <v>27.4</v>
      </c>
      <c r="S17" s="30">
        <v>0</v>
      </c>
      <c r="T17" s="30">
        <f t="shared" si="8"/>
        <v>-27.4</v>
      </c>
      <c r="U17" s="37">
        <f t="shared" si="9"/>
        <v>0</v>
      </c>
      <c r="V17" s="206"/>
      <c r="W17" s="206"/>
      <c r="X17" s="206"/>
      <c r="Y17" s="37"/>
      <c r="Z17" s="30">
        <f t="shared" si="10"/>
        <v>27.4</v>
      </c>
      <c r="AA17" s="30">
        <f t="shared" si="10"/>
        <v>0</v>
      </c>
      <c r="AB17" s="30">
        <f t="shared" si="4"/>
        <v>-27.4</v>
      </c>
      <c r="AC17" s="37">
        <f t="shared" si="7"/>
        <v>0</v>
      </c>
    </row>
    <row r="18" spans="1:29" ht="20.100000000000001" customHeight="1">
      <c r="A18" s="31" t="s">
        <v>504</v>
      </c>
      <c r="B18" s="324" t="s">
        <v>527</v>
      </c>
      <c r="C18" s="324"/>
      <c r="D18" s="324"/>
      <c r="E18" s="324"/>
      <c r="F18" s="324"/>
      <c r="G18" s="324"/>
      <c r="H18" s="324"/>
      <c r="I18" s="324"/>
      <c r="J18" s="206"/>
      <c r="K18" s="206"/>
      <c r="L18" s="206"/>
      <c r="M18" s="37"/>
      <c r="N18" s="206"/>
      <c r="O18" s="206"/>
      <c r="P18" s="206"/>
      <c r="Q18" s="37"/>
      <c r="R18" s="30">
        <v>0</v>
      </c>
      <c r="S18" s="30">
        <v>2.4</v>
      </c>
      <c r="T18" s="30">
        <f t="shared" si="8"/>
        <v>2.4</v>
      </c>
      <c r="U18" s="37"/>
      <c r="V18" s="206"/>
      <c r="W18" s="206"/>
      <c r="X18" s="206"/>
      <c r="Y18" s="37"/>
      <c r="Z18" s="30">
        <f t="shared" si="10"/>
        <v>0</v>
      </c>
      <c r="AA18" s="30">
        <f t="shared" si="10"/>
        <v>2.4</v>
      </c>
      <c r="AB18" s="30">
        <f t="shared" si="4"/>
        <v>2.4</v>
      </c>
      <c r="AC18" s="37"/>
    </row>
    <row r="19" spans="1:29" ht="20.100000000000001" customHeight="1">
      <c r="A19" s="31" t="s">
        <v>505</v>
      </c>
      <c r="B19" s="324" t="s">
        <v>495</v>
      </c>
      <c r="C19" s="324"/>
      <c r="D19" s="324"/>
      <c r="E19" s="324"/>
      <c r="F19" s="324"/>
      <c r="G19" s="324"/>
      <c r="H19" s="324"/>
      <c r="I19" s="324"/>
      <c r="J19" s="206"/>
      <c r="K19" s="206"/>
      <c r="L19" s="206"/>
      <c r="M19" s="37"/>
      <c r="N19" s="206"/>
      <c r="O19" s="206"/>
      <c r="P19" s="206"/>
      <c r="Q19" s="37"/>
      <c r="R19" s="30">
        <v>10</v>
      </c>
      <c r="S19" s="30">
        <v>8.8000000000000007</v>
      </c>
      <c r="T19" s="30">
        <f t="shared" si="8"/>
        <v>-1.1999999999999993</v>
      </c>
      <c r="U19" s="37">
        <f t="shared" si="9"/>
        <v>88.000000000000014</v>
      </c>
      <c r="V19" s="206"/>
      <c r="W19" s="206"/>
      <c r="X19" s="206"/>
      <c r="Y19" s="37"/>
      <c r="Z19" s="30">
        <f t="shared" si="10"/>
        <v>10</v>
      </c>
      <c r="AA19" s="30">
        <f t="shared" si="10"/>
        <v>8.8000000000000007</v>
      </c>
      <c r="AB19" s="30">
        <f t="shared" si="4"/>
        <v>-1.1999999999999993</v>
      </c>
      <c r="AC19" s="37">
        <f t="shared" si="7"/>
        <v>88.000000000000014</v>
      </c>
    </row>
    <row r="20" spans="1:29" ht="42" customHeight="1">
      <c r="A20" s="61" t="s">
        <v>507</v>
      </c>
      <c r="B20" s="331" t="s">
        <v>506</v>
      </c>
      <c r="C20" s="332"/>
      <c r="D20" s="332"/>
      <c r="E20" s="332"/>
      <c r="F20" s="332"/>
      <c r="G20" s="332"/>
      <c r="H20" s="332"/>
      <c r="I20" s="332"/>
      <c r="J20" s="206">
        <v>0</v>
      </c>
      <c r="K20" s="206">
        <v>0</v>
      </c>
      <c r="L20" s="206">
        <f t="shared" si="0"/>
        <v>0</v>
      </c>
      <c r="M20" s="37"/>
      <c r="N20" s="206">
        <v>0</v>
      </c>
      <c r="O20" s="206">
        <v>0</v>
      </c>
      <c r="P20" s="206">
        <f t="shared" si="1"/>
        <v>0</v>
      </c>
      <c r="Q20" s="37"/>
      <c r="R20" s="47">
        <v>11</v>
      </c>
      <c r="S20" s="47">
        <v>16.5</v>
      </c>
      <c r="T20" s="30">
        <f t="shared" si="5"/>
        <v>5.5</v>
      </c>
      <c r="U20" s="37">
        <f t="shared" si="6"/>
        <v>150</v>
      </c>
      <c r="V20" s="206"/>
      <c r="W20" s="206"/>
      <c r="X20" s="206">
        <f t="shared" si="2"/>
        <v>0</v>
      </c>
      <c r="Y20" s="37"/>
      <c r="Z20" s="47">
        <f t="shared" si="3"/>
        <v>11</v>
      </c>
      <c r="AA20" s="47">
        <f t="shared" si="3"/>
        <v>16.5</v>
      </c>
      <c r="AB20" s="30">
        <f t="shared" si="4"/>
        <v>5.5</v>
      </c>
      <c r="AC20" s="37">
        <f t="shared" si="7"/>
        <v>150</v>
      </c>
    </row>
    <row r="21" spans="1:29" ht="37.5" customHeight="1">
      <c r="A21" s="61" t="s">
        <v>508</v>
      </c>
      <c r="B21" s="331" t="s">
        <v>391</v>
      </c>
      <c r="C21" s="332"/>
      <c r="D21" s="332"/>
      <c r="E21" s="332"/>
      <c r="F21" s="332"/>
      <c r="G21" s="332"/>
      <c r="H21" s="332"/>
      <c r="I21" s="332"/>
      <c r="J21" s="206">
        <v>0</v>
      </c>
      <c r="K21" s="206">
        <v>0</v>
      </c>
      <c r="L21" s="206">
        <f t="shared" si="0"/>
        <v>0</v>
      </c>
      <c r="M21" s="37"/>
      <c r="N21" s="206">
        <v>0</v>
      </c>
      <c r="O21" s="206">
        <v>0</v>
      </c>
      <c r="P21" s="206">
        <f t="shared" si="1"/>
        <v>0</v>
      </c>
      <c r="Q21" s="37"/>
      <c r="R21" s="30"/>
      <c r="S21" s="30">
        <v>0</v>
      </c>
      <c r="T21" s="30">
        <f t="shared" si="5"/>
        <v>0</v>
      </c>
      <c r="U21" s="37"/>
      <c r="V21" s="206"/>
      <c r="W21" s="206"/>
      <c r="X21" s="206">
        <f t="shared" si="2"/>
        <v>0</v>
      </c>
      <c r="Y21" s="37"/>
      <c r="Z21" s="47">
        <f t="shared" si="3"/>
        <v>0</v>
      </c>
      <c r="AA21" s="47">
        <f t="shared" si="3"/>
        <v>0</v>
      </c>
      <c r="AB21" s="30">
        <f t="shared" si="4"/>
        <v>0</v>
      </c>
      <c r="AC21" s="37"/>
    </row>
    <row r="22" spans="1:29" ht="20.100000000000001" customHeight="1">
      <c r="A22" s="61" t="s">
        <v>509</v>
      </c>
      <c r="B22" s="335" t="s">
        <v>362</v>
      </c>
      <c r="C22" s="335"/>
      <c r="D22" s="335"/>
      <c r="E22" s="335"/>
      <c r="F22" s="335"/>
      <c r="G22" s="335"/>
      <c r="H22" s="335"/>
      <c r="I22" s="335"/>
      <c r="J22" s="206">
        <v>0</v>
      </c>
      <c r="K22" s="206">
        <v>0</v>
      </c>
      <c r="L22" s="206">
        <f t="shared" si="0"/>
        <v>0</v>
      </c>
      <c r="M22" s="37"/>
      <c r="N22" s="206">
        <v>0</v>
      </c>
      <c r="O22" s="206">
        <v>0</v>
      </c>
      <c r="P22" s="206">
        <f t="shared" si="1"/>
        <v>0</v>
      </c>
      <c r="Q22" s="37"/>
      <c r="R22" s="30"/>
      <c r="S22" s="30">
        <v>0</v>
      </c>
      <c r="T22" s="30">
        <f t="shared" si="5"/>
        <v>0</v>
      </c>
      <c r="U22" s="37"/>
      <c r="V22" s="206"/>
      <c r="W22" s="206"/>
      <c r="X22" s="206">
        <f t="shared" si="2"/>
        <v>0</v>
      </c>
      <c r="Y22" s="37"/>
      <c r="Z22" s="47">
        <f t="shared" si="3"/>
        <v>0</v>
      </c>
      <c r="AA22" s="47">
        <f t="shared" si="3"/>
        <v>0</v>
      </c>
      <c r="AB22" s="30">
        <f t="shared" si="4"/>
        <v>0</v>
      </c>
      <c r="AC22" s="37"/>
    </row>
    <row r="23" spans="1:29" ht="24.9" customHeight="1">
      <c r="A23" s="331" t="s">
        <v>172</v>
      </c>
      <c r="B23" s="332"/>
      <c r="C23" s="332"/>
      <c r="D23" s="332"/>
      <c r="E23" s="332"/>
      <c r="F23" s="332"/>
      <c r="G23" s="332"/>
      <c r="H23" s="332"/>
      <c r="I23" s="332"/>
      <c r="J23" s="33">
        <f>SUM(J10:J22)</f>
        <v>0</v>
      </c>
      <c r="K23" s="33">
        <f>SUM(K10:K22)</f>
        <v>0</v>
      </c>
      <c r="L23" s="33">
        <f>SUM(L10:L22)</f>
        <v>0</v>
      </c>
      <c r="M23" s="38"/>
      <c r="N23" s="33">
        <f>SUM(N10:N22)</f>
        <v>0</v>
      </c>
      <c r="O23" s="33">
        <f>SUM(O10:O22)</f>
        <v>0</v>
      </c>
      <c r="P23" s="33">
        <f>SUM(P10:P22)</f>
        <v>0</v>
      </c>
      <c r="Q23" s="38"/>
      <c r="R23" s="47">
        <f>R11+R12+R20</f>
        <v>113.4</v>
      </c>
      <c r="S23" s="47">
        <f>S11+S12+S20</f>
        <v>155.80000000000001</v>
      </c>
      <c r="T23" s="47">
        <f>SUM(T10:T22)</f>
        <v>11.799999999999995</v>
      </c>
      <c r="U23" s="38">
        <f t="shared" si="6"/>
        <v>137.38977072310405</v>
      </c>
      <c r="V23" s="33">
        <f>SUM(V10:V22)</f>
        <v>0</v>
      </c>
      <c r="W23" s="33">
        <f>SUM(W10:W22)</f>
        <v>0</v>
      </c>
      <c r="X23" s="33">
        <f>SUM(X10:X22)</f>
        <v>0</v>
      </c>
      <c r="Y23" s="38"/>
      <c r="Z23" s="47">
        <f>Z11+Z12+Z20</f>
        <v>113.4</v>
      </c>
      <c r="AA23" s="47">
        <f>AA11+AA12+AA20</f>
        <v>155.80000000000001</v>
      </c>
      <c r="AB23" s="47">
        <f>SUM(AB10:AB22)</f>
        <v>11.799999999999995</v>
      </c>
      <c r="AC23" s="38">
        <f t="shared" si="7"/>
        <v>137.38977072310405</v>
      </c>
    </row>
    <row r="24" spans="1:29" ht="24.9" customHeight="1">
      <c r="A24" s="333" t="s">
        <v>392</v>
      </c>
      <c r="B24" s="334"/>
      <c r="C24" s="334"/>
      <c r="D24" s="334"/>
      <c r="E24" s="334"/>
      <c r="F24" s="334"/>
      <c r="G24" s="334"/>
      <c r="H24" s="334"/>
      <c r="I24" s="334"/>
      <c r="J24" s="30">
        <f>J23/Z23*100</f>
        <v>0</v>
      </c>
      <c r="K24" s="30">
        <f>K23/AA23*100</f>
        <v>0</v>
      </c>
      <c r="L24" s="30"/>
      <c r="M24" s="30"/>
      <c r="N24" s="30">
        <f>N23/Z23*100</f>
        <v>0</v>
      </c>
      <c r="O24" s="30">
        <f>O23/AA23*100</f>
        <v>0</v>
      </c>
      <c r="P24" s="30"/>
      <c r="Q24" s="30"/>
      <c r="R24" s="30">
        <f>R23/Z23*100</f>
        <v>100</v>
      </c>
      <c r="S24" s="30">
        <f>S23/AA23*100</f>
        <v>100</v>
      </c>
      <c r="T24" s="30"/>
      <c r="U24" s="30"/>
      <c r="V24" s="30">
        <f>V23/Z23*100</f>
        <v>0</v>
      </c>
      <c r="W24" s="30">
        <f>W23/AA23*100</f>
        <v>0</v>
      </c>
      <c r="X24" s="30"/>
      <c r="Y24" s="30"/>
      <c r="Z24" s="30">
        <f>SUM(J24,N24,R24,V24)</f>
        <v>100</v>
      </c>
      <c r="AA24" s="30">
        <f>SUM(K24,O24,S24,W24)</f>
        <v>100</v>
      </c>
      <c r="AB24" s="30"/>
      <c r="AC24" s="30"/>
    </row>
    <row r="25" spans="1:29" ht="15" customHeight="1">
      <c r="A25" s="8"/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29" ht="15" customHeight="1">
      <c r="A26" s="8"/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29" ht="15" customHeight="1">
      <c r="A27" s="8"/>
      <c r="B27" s="8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29" ht="20.25" customHeight="1">
      <c r="A28" s="8"/>
      <c r="B28" s="8"/>
      <c r="C28" s="4" t="s">
        <v>393</v>
      </c>
      <c r="D28" s="4"/>
      <c r="E28" s="4"/>
      <c r="F28" s="4"/>
      <c r="G28" s="4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29" ht="21.75" customHeight="1">
      <c r="A29" s="8"/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9" ht="21.75" customHeight="1">
      <c r="A30" s="8"/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9" ht="30" customHeight="1">
      <c r="A31" s="281" t="s">
        <v>384</v>
      </c>
      <c r="B31" s="368" t="s">
        <v>394</v>
      </c>
      <c r="C31" s="369"/>
      <c r="D31" s="253" t="s">
        <v>395</v>
      </c>
      <c r="E31" s="253"/>
      <c r="F31" s="253" t="s">
        <v>396</v>
      </c>
      <c r="G31" s="253"/>
      <c r="H31" s="253" t="s">
        <v>397</v>
      </c>
      <c r="I31" s="253"/>
      <c r="J31" s="253" t="s">
        <v>398</v>
      </c>
      <c r="K31" s="253"/>
      <c r="L31" s="253" t="s">
        <v>31</v>
      </c>
      <c r="M31" s="253"/>
      <c r="N31" s="253"/>
      <c r="O31" s="253"/>
      <c r="P31" s="253"/>
      <c r="Q31" s="253"/>
      <c r="R31" s="253"/>
      <c r="S31" s="253"/>
      <c r="T31" s="253"/>
      <c r="U31" s="253"/>
      <c r="V31" s="374" t="s">
        <v>399</v>
      </c>
      <c r="W31" s="374"/>
      <c r="X31" s="374"/>
      <c r="Y31" s="374"/>
      <c r="Z31" s="374"/>
      <c r="AA31" s="362" t="s">
        <v>400</v>
      </c>
      <c r="AB31" s="363"/>
      <c r="AC31" s="364"/>
    </row>
    <row r="32" spans="1:29" ht="31.5" customHeight="1">
      <c r="A32" s="281"/>
      <c r="B32" s="370"/>
      <c r="C32" s="371"/>
      <c r="D32" s="253"/>
      <c r="E32" s="253"/>
      <c r="F32" s="253"/>
      <c r="G32" s="253"/>
      <c r="H32" s="253"/>
      <c r="I32" s="253"/>
      <c r="J32" s="253"/>
      <c r="K32" s="253"/>
      <c r="L32" s="253" t="s">
        <v>401</v>
      </c>
      <c r="M32" s="253"/>
      <c r="N32" s="253" t="s">
        <v>402</v>
      </c>
      <c r="O32" s="253"/>
      <c r="P32" s="253" t="s">
        <v>403</v>
      </c>
      <c r="Q32" s="253"/>
      <c r="R32" s="253"/>
      <c r="S32" s="253"/>
      <c r="T32" s="253"/>
      <c r="U32" s="253"/>
      <c r="V32" s="374"/>
      <c r="W32" s="374"/>
      <c r="X32" s="374"/>
      <c r="Y32" s="374"/>
      <c r="Z32" s="374"/>
      <c r="AA32" s="365"/>
      <c r="AB32" s="366"/>
      <c r="AC32" s="367"/>
    </row>
    <row r="33" spans="1:29" ht="114.75" customHeight="1">
      <c r="A33" s="281"/>
      <c r="B33" s="372"/>
      <c r="C33" s="37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 t="s">
        <v>404</v>
      </c>
      <c r="Q33" s="253"/>
      <c r="R33" s="253" t="s">
        <v>405</v>
      </c>
      <c r="S33" s="253"/>
      <c r="T33" s="253" t="s">
        <v>406</v>
      </c>
      <c r="U33" s="253"/>
      <c r="V33" s="374"/>
      <c r="W33" s="374"/>
      <c r="X33" s="374"/>
      <c r="Y33" s="374"/>
      <c r="Z33" s="374"/>
      <c r="AA33" s="227"/>
      <c r="AB33" s="227"/>
      <c r="AC33" s="227"/>
    </row>
    <row r="34" spans="1:29" ht="21.75" customHeight="1">
      <c r="A34" s="26">
        <v>1</v>
      </c>
      <c r="B34" s="259">
        <v>2</v>
      </c>
      <c r="C34" s="260"/>
      <c r="D34" s="253">
        <v>3</v>
      </c>
      <c r="E34" s="253"/>
      <c r="F34" s="253">
        <v>4</v>
      </c>
      <c r="G34" s="253"/>
      <c r="H34" s="253">
        <v>5</v>
      </c>
      <c r="I34" s="253"/>
      <c r="J34" s="253">
        <v>6</v>
      </c>
      <c r="K34" s="253"/>
      <c r="L34" s="259">
        <v>7</v>
      </c>
      <c r="M34" s="260"/>
      <c r="N34" s="259">
        <v>8</v>
      </c>
      <c r="O34" s="260"/>
      <c r="P34" s="253">
        <v>9</v>
      </c>
      <c r="Q34" s="253"/>
      <c r="R34" s="281">
        <v>10</v>
      </c>
      <c r="S34" s="281"/>
      <c r="T34" s="253">
        <v>11</v>
      </c>
      <c r="U34" s="253"/>
      <c r="V34" s="253">
        <v>12</v>
      </c>
      <c r="W34" s="253"/>
      <c r="X34" s="253"/>
      <c r="Y34" s="253"/>
      <c r="Z34" s="253"/>
      <c r="AA34" s="26">
        <v>13</v>
      </c>
      <c r="AB34" s="26"/>
      <c r="AC34" s="26"/>
    </row>
    <row r="35" spans="1:29" ht="21.75" customHeight="1">
      <c r="A35" s="226"/>
      <c r="B35" s="358"/>
      <c r="C35" s="359"/>
      <c r="D35" s="253"/>
      <c r="E35" s="253"/>
      <c r="F35" s="352"/>
      <c r="G35" s="352"/>
      <c r="H35" s="352"/>
      <c r="I35" s="352"/>
      <c r="J35" s="352"/>
      <c r="K35" s="352"/>
      <c r="L35" s="360"/>
      <c r="M35" s="361"/>
      <c r="N35" s="360">
        <f>SUM(P35,R35,T35)</f>
        <v>0</v>
      </c>
      <c r="O35" s="361"/>
      <c r="P35" s="352"/>
      <c r="Q35" s="352"/>
      <c r="R35" s="352"/>
      <c r="S35" s="352"/>
      <c r="T35" s="352"/>
      <c r="U35" s="352"/>
      <c r="V35" s="353"/>
      <c r="W35" s="353"/>
      <c r="X35" s="353"/>
      <c r="Y35" s="353"/>
      <c r="Z35" s="353"/>
      <c r="AA35" s="209"/>
      <c r="AB35" s="209"/>
      <c r="AC35" s="209"/>
    </row>
    <row r="36" spans="1:29" ht="21.75" customHeight="1">
      <c r="A36" s="226"/>
      <c r="B36" s="358"/>
      <c r="C36" s="359"/>
      <c r="D36" s="253"/>
      <c r="E36" s="253"/>
      <c r="F36" s="352"/>
      <c r="G36" s="352"/>
      <c r="H36" s="352"/>
      <c r="I36" s="352"/>
      <c r="J36" s="352"/>
      <c r="K36" s="352"/>
      <c r="L36" s="360"/>
      <c r="M36" s="361"/>
      <c r="N36" s="360">
        <f t="shared" ref="N36:N41" si="11">SUM(P36,R36,T36)</f>
        <v>0</v>
      </c>
      <c r="O36" s="361"/>
      <c r="P36" s="352"/>
      <c r="Q36" s="352"/>
      <c r="R36" s="352"/>
      <c r="S36" s="352"/>
      <c r="T36" s="352"/>
      <c r="U36" s="352"/>
      <c r="V36" s="353"/>
      <c r="W36" s="353"/>
      <c r="X36" s="353"/>
      <c r="Y36" s="353"/>
      <c r="Z36" s="353"/>
      <c r="AA36" s="209"/>
      <c r="AB36" s="209"/>
      <c r="AC36" s="209"/>
    </row>
    <row r="37" spans="1:29" ht="21.75" customHeight="1">
      <c r="A37" s="226"/>
      <c r="B37" s="358"/>
      <c r="C37" s="359"/>
      <c r="D37" s="253"/>
      <c r="E37" s="253"/>
      <c r="F37" s="352"/>
      <c r="G37" s="352"/>
      <c r="H37" s="352"/>
      <c r="I37" s="352"/>
      <c r="J37" s="352"/>
      <c r="K37" s="352"/>
      <c r="L37" s="360"/>
      <c r="M37" s="361"/>
      <c r="N37" s="360">
        <f t="shared" si="11"/>
        <v>0</v>
      </c>
      <c r="O37" s="361"/>
      <c r="P37" s="352"/>
      <c r="Q37" s="352"/>
      <c r="R37" s="352"/>
      <c r="S37" s="352"/>
      <c r="T37" s="352"/>
      <c r="U37" s="352"/>
      <c r="V37" s="353"/>
      <c r="W37" s="353"/>
      <c r="X37" s="353"/>
      <c r="Y37" s="353"/>
      <c r="Z37" s="353"/>
      <c r="AA37" s="209"/>
      <c r="AB37" s="209"/>
      <c r="AC37" s="209"/>
    </row>
    <row r="38" spans="1:29" ht="20.25" customHeight="1">
      <c r="A38" s="226"/>
      <c r="B38" s="358"/>
      <c r="C38" s="359"/>
      <c r="D38" s="253"/>
      <c r="E38" s="253"/>
      <c r="F38" s="352"/>
      <c r="G38" s="352"/>
      <c r="H38" s="352"/>
      <c r="I38" s="352"/>
      <c r="J38" s="352"/>
      <c r="K38" s="352"/>
      <c r="L38" s="360"/>
      <c r="M38" s="361"/>
      <c r="N38" s="360">
        <f t="shared" si="11"/>
        <v>0</v>
      </c>
      <c r="O38" s="361"/>
      <c r="P38" s="352"/>
      <c r="Q38" s="352"/>
      <c r="R38" s="352"/>
      <c r="S38" s="352"/>
      <c r="T38" s="352"/>
      <c r="U38" s="352"/>
      <c r="V38" s="353"/>
      <c r="W38" s="353"/>
      <c r="X38" s="353"/>
      <c r="Y38" s="353"/>
      <c r="Z38" s="353"/>
      <c r="AA38" s="209"/>
      <c r="AB38" s="209"/>
      <c r="AC38" s="209"/>
    </row>
    <row r="39" spans="1:29" ht="20.25" customHeight="1">
      <c r="A39" s="226"/>
      <c r="B39" s="358"/>
      <c r="C39" s="359"/>
      <c r="D39" s="253"/>
      <c r="E39" s="253"/>
      <c r="F39" s="352"/>
      <c r="G39" s="352"/>
      <c r="H39" s="352"/>
      <c r="I39" s="352"/>
      <c r="J39" s="352"/>
      <c r="K39" s="352"/>
      <c r="L39" s="360"/>
      <c r="M39" s="361"/>
      <c r="N39" s="360">
        <f t="shared" si="11"/>
        <v>0</v>
      </c>
      <c r="O39" s="361"/>
      <c r="P39" s="352"/>
      <c r="Q39" s="352"/>
      <c r="R39" s="352"/>
      <c r="S39" s="352"/>
      <c r="T39" s="352"/>
      <c r="U39" s="352"/>
      <c r="V39" s="353"/>
      <c r="W39" s="353"/>
      <c r="X39" s="353"/>
      <c r="Y39" s="353"/>
      <c r="Z39" s="353"/>
      <c r="AA39" s="209"/>
      <c r="AB39" s="209"/>
      <c r="AC39" s="209"/>
    </row>
    <row r="40" spans="1:29" ht="20.25" customHeight="1">
      <c r="A40" s="226"/>
      <c r="B40" s="358"/>
      <c r="C40" s="359"/>
      <c r="D40" s="253"/>
      <c r="E40" s="253"/>
      <c r="F40" s="352"/>
      <c r="G40" s="352"/>
      <c r="H40" s="352"/>
      <c r="I40" s="352"/>
      <c r="J40" s="352"/>
      <c r="K40" s="352"/>
      <c r="L40" s="360"/>
      <c r="M40" s="361"/>
      <c r="N40" s="360">
        <f t="shared" si="11"/>
        <v>0</v>
      </c>
      <c r="O40" s="361"/>
      <c r="P40" s="352"/>
      <c r="Q40" s="352"/>
      <c r="R40" s="352"/>
      <c r="S40" s="352"/>
      <c r="T40" s="352"/>
      <c r="U40" s="352"/>
      <c r="V40" s="353"/>
      <c r="W40" s="353"/>
      <c r="X40" s="353"/>
      <c r="Y40" s="353"/>
      <c r="Z40" s="353"/>
      <c r="AA40" s="209"/>
      <c r="AB40" s="209"/>
      <c r="AC40" s="209"/>
    </row>
    <row r="41" spans="1:29" ht="20.25" customHeight="1">
      <c r="A41" s="226"/>
      <c r="B41" s="358"/>
      <c r="C41" s="359"/>
      <c r="D41" s="253"/>
      <c r="E41" s="253"/>
      <c r="F41" s="352"/>
      <c r="G41" s="352"/>
      <c r="H41" s="352"/>
      <c r="I41" s="352"/>
      <c r="J41" s="352"/>
      <c r="K41" s="352"/>
      <c r="L41" s="360"/>
      <c r="M41" s="361"/>
      <c r="N41" s="360">
        <f t="shared" si="11"/>
        <v>0</v>
      </c>
      <c r="O41" s="361"/>
      <c r="P41" s="352"/>
      <c r="Q41" s="352"/>
      <c r="R41" s="352"/>
      <c r="S41" s="352"/>
      <c r="T41" s="352"/>
      <c r="U41" s="352"/>
      <c r="V41" s="353"/>
      <c r="W41" s="353"/>
      <c r="X41" s="353"/>
      <c r="Y41" s="353"/>
      <c r="Z41" s="353"/>
      <c r="AA41" s="209"/>
      <c r="AB41" s="209"/>
      <c r="AC41" s="209"/>
    </row>
    <row r="42" spans="1:29" ht="20.25" customHeight="1">
      <c r="A42" s="354" t="s">
        <v>172</v>
      </c>
      <c r="B42" s="355"/>
      <c r="C42" s="355"/>
      <c r="D42" s="355"/>
      <c r="E42" s="356"/>
      <c r="F42" s="357">
        <f>SUM(F35:F41)</f>
        <v>0</v>
      </c>
      <c r="G42" s="357"/>
      <c r="H42" s="357">
        <f>SUM(H35:H41)</f>
        <v>0</v>
      </c>
      <c r="I42" s="357"/>
      <c r="J42" s="357">
        <f>SUM(J35:J41)</f>
        <v>0</v>
      </c>
      <c r="K42" s="357"/>
      <c r="L42" s="357">
        <f>SUM(L35:L41)</f>
        <v>0</v>
      </c>
      <c r="M42" s="357"/>
      <c r="N42" s="357">
        <f>SUM(N35:N41)</f>
        <v>0</v>
      </c>
      <c r="O42" s="357"/>
      <c r="P42" s="357">
        <f>SUM(P35:P41)</f>
        <v>0</v>
      </c>
      <c r="Q42" s="357"/>
      <c r="R42" s="357">
        <f>SUM(R35:R41)</f>
        <v>0</v>
      </c>
      <c r="S42" s="357"/>
      <c r="T42" s="357">
        <f>SUM(T35:T41)</f>
        <v>0</v>
      </c>
      <c r="U42" s="357"/>
      <c r="V42" s="351"/>
      <c r="W42" s="351"/>
      <c r="X42" s="351"/>
      <c r="Y42" s="351"/>
      <c r="Z42" s="351"/>
      <c r="AA42" s="228"/>
      <c r="AB42" s="228"/>
      <c r="AC42" s="228"/>
    </row>
    <row r="43" spans="1:29" ht="20.25" customHeight="1">
      <c r="A43" s="8"/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29" ht="20.25" customHeight="1">
      <c r="A44" s="8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29" ht="20.25" customHeight="1">
      <c r="A45" s="8"/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29" ht="20.25" customHeight="1">
      <c r="A46" s="8"/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29" ht="20.25" customHeight="1">
      <c r="A47" s="8"/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29" ht="20.25" customHeight="1">
      <c r="A48" s="8"/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24" ht="76.2" customHeight="1">
      <c r="A49" s="8"/>
      <c r="B49" s="328" t="s">
        <v>484</v>
      </c>
      <c r="C49" s="328"/>
      <c r="D49" s="328"/>
      <c r="E49" s="328"/>
      <c r="F49" s="328"/>
      <c r="G49" s="328"/>
      <c r="H49" s="230"/>
      <c r="I49" s="230"/>
      <c r="J49" s="327"/>
      <c r="K49" s="327"/>
      <c r="L49" s="327"/>
      <c r="M49" s="327"/>
      <c r="N49" s="327"/>
      <c r="O49" s="230"/>
      <c r="P49" s="230"/>
      <c r="Q49" s="230"/>
      <c r="R49" s="230"/>
      <c r="S49" s="230"/>
      <c r="T49" s="336" t="s">
        <v>485</v>
      </c>
      <c r="U49" s="336"/>
      <c r="V49" s="336"/>
      <c r="W49" s="336"/>
      <c r="X49" s="336"/>
    </row>
    <row r="50" spans="1:24" s="3" customFormat="1" ht="22.8">
      <c r="B50" s="326" t="s">
        <v>407</v>
      </c>
      <c r="C50" s="326"/>
      <c r="D50" s="326"/>
      <c r="E50" s="326"/>
      <c r="F50" s="326"/>
      <c r="G50" s="326"/>
      <c r="H50" s="229"/>
      <c r="I50" s="229"/>
      <c r="J50" s="326" t="s">
        <v>154</v>
      </c>
      <c r="K50" s="326"/>
      <c r="L50" s="326"/>
      <c r="M50" s="326"/>
      <c r="N50" s="326"/>
      <c r="O50" s="231"/>
      <c r="P50" s="231"/>
      <c r="Q50" s="231"/>
      <c r="R50" s="231"/>
      <c r="S50" s="232"/>
      <c r="T50" s="326" t="s">
        <v>152</v>
      </c>
      <c r="U50" s="326"/>
      <c r="V50" s="326"/>
      <c r="W50" s="326"/>
      <c r="X50" s="326"/>
    </row>
    <row r="51" spans="1:24" s="13" customFormat="1" ht="16.5" customHeight="1">
      <c r="B51" s="233"/>
      <c r="C51" s="234"/>
      <c r="D51" s="233"/>
      <c r="E51" s="233"/>
      <c r="F51" s="235"/>
      <c r="G51" s="235"/>
      <c r="H51" s="235"/>
      <c r="I51" s="235"/>
      <c r="J51" s="235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</row>
    <row r="52" spans="1:24" s="3" customFormat="1"/>
    <row r="53" spans="1:24"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24"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24">
      <c r="C55" s="8"/>
    </row>
    <row r="58" spans="1:24">
      <c r="C58" s="15"/>
    </row>
    <row r="59" spans="1:24">
      <c r="C59" s="15"/>
    </row>
    <row r="60" spans="1:24">
      <c r="C60" s="15"/>
    </row>
    <row r="61" spans="1:24">
      <c r="C61" s="15"/>
    </row>
    <row r="62" spans="1:24">
      <c r="C62" s="15"/>
    </row>
    <row r="63" spans="1:24">
      <c r="C63" s="15"/>
    </row>
    <row r="64" spans="1:24">
      <c r="C64" s="15"/>
    </row>
  </sheetData>
  <mergeCells count="164">
    <mergeCell ref="AA31:AC32"/>
    <mergeCell ref="A31:A33"/>
    <mergeCell ref="B31:C33"/>
    <mergeCell ref="D31:E33"/>
    <mergeCell ref="F31:G33"/>
    <mergeCell ref="H31:I33"/>
    <mergeCell ref="J31:K33"/>
    <mergeCell ref="L31:U31"/>
    <mergeCell ref="V31:Z33"/>
    <mergeCell ref="L32:M33"/>
    <mergeCell ref="N32:O33"/>
    <mergeCell ref="P32:U32"/>
    <mergeCell ref="P33:Q33"/>
    <mergeCell ref="R33:S33"/>
    <mergeCell ref="T33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A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Z42"/>
    <mergeCell ref="N6:Q6"/>
    <mergeCell ref="V6:Y6"/>
    <mergeCell ref="V7:V8"/>
    <mergeCell ref="W7:W8"/>
    <mergeCell ref="N7:N8"/>
    <mergeCell ref="Y7:Y8"/>
    <mergeCell ref="Z7:Z8"/>
    <mergeCell ref="T40:U40"/>
    <mergeCell ref="V40:Z40"/>
    <mergeCell ref="T41:U41"/>
    <mergeCell ref="V41:Z41"/>
    <mergeCell ref="T38:U38"/>
    <mergeCell ref="V38:Z38"/>
    <mergeCell ref="T39:U39"/>
    <mergeCell ref="V39:Z39"/>
    <mergeCell ref="T36:U36"/>
    <mergeCell ref="V36:Z36"/>
    <mergeCell ref="T37:U37"/>
    <mergeCell ref="V37:Z37"/>
    <mergeCell ref="T34:U34"/>
    <mergeCell ref="V34:Z34"/>
    <mergeCell ref="T35:U35"/>
    <mergeCell ref="V35:Z35"/>
    <mergeCell ref="B16:I16"/>
    <mergeCell ref="B17:I17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B18:I18"/>
    <mergeCell ref="B19:I19"/>
    <mergeCell ref="B9:I9"/>
    <mergeCell ref="B50:G50"/>
    <mergeCell ref="T50:X50"/>
    <mergeCell ref="J49:N49"/>
    <mergeCell ref="J50:N50"/>
    <mergeCell ref="B49:G49"/>
    <mergeCell ref="M7:M8"/>
    <mergeCell ref="B21:I21"/>
    <mergeCell ref="A24:I24"/>
    <mergeCell ref="B20:I20"/>
    <mergeCell ref="J7:J8"/>
    <mergeCell ref="K7:K8"/>
    <mergeCell ref="A23:I23"/>
    <mergeCell ref="B10:I10"/>
    <mergeCell ref="B11:I11"/>
    <mergeCell ref="B12:I12"/>
    <mergeCell ref="B22:I22"/>
    <mergeCell ref="O7:O8"/>
    <mergeCell ref="T49:X49"/>
    <mergeCell ref="B13:I13"/>
    <mergeCell ref="B14:I14"/>
    <mergeCell ref="B15:I15"/>
  </mergeCells>
  <phoneticPr fontId="3" type="noConversion"/>
  <pageMargins left="0.39370078740157483" right="7.874015748031496E-2" top="0.39370078740157483" bottom="0.39370078740157483" header="0.31496062992125984" footer="0.31496062992125984"/>
  <pageSetup paperSize="9" scale="35" orientation="landscape" r:id="rId1"/>
  <headerFooter alignWithMargins="0">
    <oddHeader>&amp;R&amp;"Times New Roman,звичайний"&amp;14Продовження додатка 3
Таблиця 6</oddHeader>
  </headerFooter>
  <ignoredErrors>
    <ignoredError sqref="AB24:AC24 J23" formulaRange="1"/>
    <ignoredError sqref="X24:Y24 L24 J24 M24:N24 P24:R24 T24:V24" evalError="1" formulaRange="1"/>
    <ignoredError sqref="Z24:AA24 K24 O24 S24 W24 U12" evalError="1"/>
    <ignoredError sqref="V23:W23" evalError="1" formula="1" formulaRange="1"/>
    <ignoredError sqref="U23" evalError="1" formula="1"/>
    <ignoredError sqref="T23 X2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9F3C-32C6-42EC-A639-A5616B2EC249}">
  <sheetPr>
    <tabColor theme="9" tint="0.79998168889431442"/>
  </sheetPr>
  <dimension ref="A2:F19"/>
  <sheetViews>
    <sheetView topLeftCell="A6" workbookViewId="0">
      <selection activeCell="H16" sqref="H16"/>
    </sheetView>
  </sheetViews>
  <sheetFormatPr defaultRowHeight="13.2"/>
  <cols>
    <col min="1" max="1" width="39.109375" style="65" customWidth="1"/>
    <col min="2" max="2" width="14.33203125" style="68" customWidth="1"/>
    <col min="3" max="3" width="14.6640625" style="68" customWidth="1"/>
    <col min="4" max="4" width="15.77734375" style="68" customWidth="1"/>
    <col min="5" max="10" width="15.77734375" style="65" customWidth="1"/>
    <col min="11" max="16384" width="8.88671875" style="65"/>
  </cols>
  <sheetData>
    <row r="2" spans="1:6">
      <c r="A2" s="225" t="s">
        <v>530</v>
      </c>
    </row>
    <row r="5" spans="1:6">
      <c r="B5" s="68" t="s">
        <v>532</v>
      </c>
      <c r="C5" s="68" t="s">
        <v>532</v>
      </c>
      <c r="D5" s="68" t="s">
        <v>532</v>
      </c>
      <c r="E5" s="68" t="s">
        <v>532</v>
      </c>
      <c r="F5" s="68" t="s">
        <v>532</v>
      </c>
    </row>
    <row r="6" spans="1:6">
      <c r="A6" s="84" t="s">
        <v>531</v>
      </c>
      <c r="B6" s="67" t="s">
        <v>516</v>
      </c>
      <c r="C6" s="67" t="s">
        <v>517</v>
      </c>
      <c r="D6" s="67" t="s">
        <v>518</v>
      </c>
      <c r="E6" s="71" t="s">
        <v>525</v>
      </c>
      <c r="F6" s="71" t="s">
        <v>526</v>
      </c>
    </row>
    <row r="7" spans="1:6">
      <c r="A7" s="66" t="s">
        <v>519</v>
      </c>
      <c r="B7" s="69">
        <v>14705.7</v>
      </c>
      <c r="C7" s="69">
        <v>1756.5</v>
      </c>
      <c r="D7" s="69">
        <v>798.9</v>
      </c>
      <c r="E7" s="72">
        <f>SUM(B7:D7)</f>
        <v>17261.100000000002</v>
      </c>
      <c r="F7" s="72">
        <v>16402.599999999999</v>
      </c>
    </row>
    <row r="8" spans="1:6">
      <c r="A8" s="66" t="s">
        <v>520</v>
      </c>
      <c r="B8" s="69">
        <f>'І. Інф. до звіт.'!C24</f>
        <v>16691</v>
      </c>
      <c r="C8" s="69">
        <f>'І. Інф. до звіт.'!C43</f>
        <v>1680.1</v>
      </c>
      <c r="D8" s="69">
        <f>'І. Інф. до звіт.'!C95</f>
        <v>757.30000000000007</v>
      </c>
      <c r="E8" s="72">
        <f>SUM(B8:D8)</f>
        <v>19128.399999999998</v>
      </c>
      <c r="F8" s="72">
        <v>22529</v>
      </c>
    </row>
    <row r="9" spans="1:6">
      <c r="A9" s="66" t="s">
        <v>521</v>
      </c>
      <c r="B9" s="69">
        <v>18821.900000000001</v>
      </c>
      <c r="C9" s="69">
        <v>1967.6</v>
      </c>
      <c r="D9" s="69">
        <v>675.8</v>
      </c>
      <c r="E9" s="72">
        <f>SUM(B9:D9)</f>
        <v>21465.3</v>
      </c>
      <c r="F9" s="72">
        <v>22412.6</v>
      </c>
    </row>
    <row r="10" spans="1:6">
      <c r="A10" s="66" t="s">
        <v>514</v>
      </c>
      <c r="B10" s="69">
        <f>'І. Інф. до звіт.'!E24</f>
        <v>19415.7</v>
      </c>
      <c r="C10" s="69">
        <f>'І. Інф. до звіт.'!E43</f>
        <v>2286.6</v>
      </c>
      <c r="D10" s="69">
        <f>'І. Інф. до звіт.'!E89</f>
        <v>444.2</v>
      </c>
      <c r="E10" s="72">
        <f t="shared" ref="E10:E11" si="0">SUM(B10:D10)</f>
        <v>22146.5</v>
      </c>
      <c r="F10" s="72">
        <f>'І. Інф. до звіт.'!E23</f>
        <v>21951.599999999999</v>
      </c>
    </row>
    <row r="11" spans="1:6">
      <c r="A11" s="66" t="s">
        <v>515</v>
      </c>
      <c r="B11" s="69">
        <f>'І. Інф. до звіт.'!F24</f>
        <v>19109.100000000002</v>
      </c>
      <c r="C11" s="69">
        <f>'І. Інф. до звіт.'!F43</f>
        <v>2135.3000000000002</v>
      </c>
      <c r="D11" s="69">
        <f>'І. Інф. до звіт.'!F89</f>
        <v>445.59999999999997</v>
      </c>
      <c r="E11" s="72">
        <f t="shared" si="0"/>
        <v>21690</v>
      </c>
      <c r="F11" s="72">
        <f>'І. Інф. до звіт.'!F23</f>
        <v>22089.9</v>
      </c>
    </row>
    <row r="13" spans="1:6">
      <c r="A13" s="66"/>
      <c r="B13" s="67" t="s">
        <v>522</v>
      </c>
      <c r="C13" s="67" t="s">
        <v>523</v>
      </c>
      <c r="D13" s="67" t="s">
        <v>524</v>
      </c>
      <c r="E13" s="66"/>
    </row>
    <row r="14" spans="1:6" ht="204">
      <c r="A14" s="74" t="s">
        <v>58</v>
      </c>
      <c r="B14" s="75">
        <f>(E8-E7)/E7-B17</f>
        <v>7.3179664100202005E-2</v>
      </c>
      <c r="C14" s="76">
        <f>(E11-E8)/E8-C17</f>
        <v>9.9916061981138088E-2</v>
      </c>
      <c r="D14" s="75">
        <f>(E10-E9)/E9-D17</f>
        <v>-0.10426506035322111</v>
      </c>
      <c r="E14" s="66"/>
    </row>
    <row r="15" spans="1:6">
      <c r="A15" s="66"/>
      <c r="B15" s="67"/>
      <c r="C15" s="67"/>
      <c r="D15" s="238" t="s">
        <v>549</v>
      </c>
      <c r="E15" s="66"/>
    </row>
    <row r="16" spans="1:6">
      <c r="A16" s="84" t="s">
        <v>533</v>
      </c>
      <c r="B16" s="236">
        <v>103.5</v>
      </c>
      <c r="C16" s="236">
        <v>103.4</v>
      </c>
      <c r="D16" s="236">
        <v>113.6</v>
      </c>
      <c r="E16" s="84"/>
    </row>
    <row r="17" spans="1:5">
      <c r="A17" s="66"/>
      <c r="B17" s="237">
        <f>B16/100-1</f>
        <v>3.499999999999992E-2</v>
      </c>
      <c r="C17" s="237">
        <f>C16/100-1</f>
        <v>3.400000000000003E-2</v>
      </c>
      <c r="D17" s="237">
        <f>D16/100-1</f>
        <v>0.1359999999999999</v>
      </c>
      <c r="E17" s="66"/>
    </row>
    <row r="18" spans="1:5">
      <c r="B18" s="73"/>
    </row>
    <row r="19" spans="1:5" ht="120">
      <c r="A19" s="74" t="s">
        <v>62</v>
      </c>
      <c r="B19" s="75">
        <f>(F8-F7)/F7-B17</f>
        <v>0.33850176191579406</v>
      </c>
      <c r="C19" s="75">
        <f>(F11-F8)/F8-C17</f>
        <v>-5.3490434551023092E-2</v>
      </c>
      <c r="D19" s="75">
        <f>(F10-F9)/F9-D17</f>
        <v>-0.15656878720005701</v>
      </c>
      <c r="E19" s="66"/>
    </row>
  </sheetData>
  <phoneticPr fontId="3" type="noConversion"/>
  <pageMargins left="0.51181102362204722" right="0.11811023622047245" top="0.15748031496062992" bottom="0.15748031496062992" header="0.31496062992125984" footer="0.31496062992125984"/>
  <pageSetup paperSize="9" scale="8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розрахунок коеф.</vt:lpstr>
      <vt:lpstr>'І. Інф. до звіт.'!Заголовки_для_печати</vt:lpstr>
      <vt:lpstr>'VI-VII джер.кап.інв.'!Область_печати</vt:lpstr>
      <vt:lpstr>'І. Інф. до звіт.'!Область_печати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nachpev</cp:lastModifiedBy>
  <cp:revision/>
  <cp:lastPrinted>2026-05-01T12:41:57Z</cp:lastPrinted>
  <dcterms:created xsi:type="dcterms:W3CDTF">2003-03-13T16:00:22Z</dcterms:created>
  <dcterms:modified xsi:type="dcterms:W3CDTF">2026-05-19T05:22:43Z</dcterms:modified>
  <cp:category/>
  <cp:contentStatus/>
</cp:coreProperties>
</file>