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440" windowHeight="8775" tabRatio="599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'Лист1'!$A$1:$Q$370</definedName>
  </definedNames>
  <calcPr fullCalcOnLoad="1"/>
</workbook>
</file>

<file path=xl/sharedStrings.xml><?xml version="1.0" encoding="utf-8"?>
<sst xmlns="http://schemas.openxmlformats.org/spreadsheetml/2006/main" count="795" uniqueCount="223">
  <si>
    <t>ЗАТВЕРДЖЕНО</t>
  </si>
  <si>
    <t>Наказ Міністерства фінансів України</t>
  </si>
  <si>
    <t>17 липня 2015 року N 648</t>
  </si>
  <si>
    <t>(у редакції наказу Міністерства фінансів України</t>
  </si>
  <si>
    <t>від 17 липня 2018 року N 617)</t>
  </si>
  <si>
    <t xml:space="preserve">                   (найменування головного розпорядника коштів місцевого бюджету)</t>
  </si>
  <si>
    <t xml:space="preserve">                                            (найменування відповідального виконавця)</t>
  </si>
  <si>
    <t>(грн)</t>
  </si>
  <si>
    <t>Код</t>
  </si>
  <si>
    <t>Найменування</t>
  </si>
  <si>
    <t>загальний фонд</t>
  </si>
  <si>
    <t>спеціальний фонд</t>
  </si>
  <si>
    <t>у тому числі бюджет розвитку</t>
  </si>
  <si>
    <t xml:space="preserve"> </t>
  </si>
  <si>
    <t>Надходження із загального фонду бюджету</t>
  </si>
  <si>
    <t>Х</t>
  </si>
  <si>
    <t>Повернення кредитів до бюджету</t>
  </si>
  <si>
    <t>УСЬОГО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</si>
  <si>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</si>
  <si>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</si>
  <si>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</si>
  <si>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</si>
  <si>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N з/п</t>
  </si>
  <si>
    <t>Напрями використання бюджетних коштів</t>
  </si>
  <si>
    <t>Показники</t>
  </si>
  <si>
    <t>Одиниця виміру</t>
  </si>
  <si>
    <t>Джерело інформації</t>
  </si>
  <si>
    <t>9. Структура видатків на оплату праці:</t>
  </si>
  <si>
    <t>у тому числі оплата праці штатних одиниць за загальним фондом, що враховані також у спеціальному фонді</t>
  </si>
  <si>
    <t>10. Чисельність зайнятих у бюджетних установах:</t>
  </si>
  <si>
    <t>Категорії працівників</t>
  </si>
  <si>
    <t>з них: штатні одиниці за загальним фондом, що враховані також у спеціальному фонді</t>
  </si>
  <si>
    <t>Найменування місцевої/регіональної програми</t>
  </si>
  <si>
    <t>Коли та яким документом затверджена</t>
  </si>
  <si>
    <t>Загальна вартість об'єкта</t>
  </si>
  <si>
    <t>рівень будівельної готовності об'єкта на кінець бюджетного періоду, %</t>
  </si>
  <si>
    <t>спеціальний фонд (бюджет розвитку)</t>
  </si>
  <si>
    <t>Код Економічної класифікації видатків бюджету / код Класифікації кредитування бюджету</t>
  </si>
  <si>
    <t>Затверджено з урахуванням змін</t>
  </si>
  <si>
    <t>Кредиторська заборгованість на початок минулого бюджетного періоду</t>
  </si>
  <si>
    <t>Кредиторська заборгованість на кінець минулого бюджетного періоду</t>
  </si>
  <si>
    <t>Погашено кредиторську заборгованість за рахунок коштів</t>
  </si>
  <si>
    <t>загального фонду</t>
  </si>
  <si>
    <t>спеціального фонду</t>
  </si>
  <si>
    <t>кредиторська заборгованість на початок поточного бюджетного періоду</t>
  </si>
  <si>
    <t>планується погасити кредиторську заборгованість за рахунок коштів</t>
  </si>
  <si>
    <t>граничний обсяг</t>
  </si>
  <si>
    <t>Касові видатки / надання кредитів</t>
  </si>
  <si>
    <t>Причини виникнення заборгованості</t>
  </si>
  <si>
    <t>Вжиті заходи щодо погашення заборгованості</t>
  </si>
  <si>
    <t>(підпис)</t>
  </si>
  <si>
    <t>(прізвище та ініціали)</t>
  </si>
  <si>
    <t>разом
(7 + 8)</t>
  </si>
  <si>
    <t>разом
(11 + 12)</t>
  </si>
  <si>
    <t>разом
(3 + 4)</t>
  </si>
  <si>
    <t>N  з/п</t>
  </si>
  <si>
    <t>разом
(5 + 6)</t>
  </si>
  <si>
    <t>разом
(8 + 9)</t>
  </si>
  <si>
    <t>затверджено</t>
  </si>
  <si>
    <t>фактично зайняті</t>
  </si>
  <si>
    <t>разом
(4 + 5)</t>
  </si>
  <si>
    <t>Строк реалізації об'єкта (рік початку і завершення)</t>
  </si>
  <si>
    <t>Найменування об'єкта відповідно до проектно-кошторисної документації</t>
  </si>
  <si>
    <t>Касові видатки /  надання кредитів</t>
  </si>
  <si>
    <t>Зміна кредиторської заборгованості 
(6 - 5)</t>
  </si>
  <si>
    <t>Бюджетні зобов'язання 
 (4 + 6)</t>
  </si>
  <si>
    <t>очікуваний обсяг взяття поточних зобов'язань 
(3 - 5)</t>
  </si>
  <si>
    <t>можлива кредиторська заборгованість на початок планового бюджетного періоду 
 (4 - 5 - 6)</t>
  </si>
  <si>
    <t>1. Управління освіти Чернігівської міської ради</t>
  </si>
  <si>
    <t>Заробітна плата</t>
  </si>
  <si>
    <t>Нарахування на оплату праці</t>
  </si>
  <si>
    <t>Предмети, матеріали, обладнання та інвентар"</t>
  </si>
  <si>
    <t>Оплата послуг (крім комунальних)</t>
  </si>
  <si>
    <t>Видатки на відрядження</t>
  </si>
  <si>
    <t>Оплата комунальних послуг та енергоносіїв</t>
  </si>
  <si>
    <t>Оплата теплопостачання</t>
  </si>
  <si>
    <t>Оплата водопостачання і водовідведення</t>
  </si>
  <si>
    <t>Оплата електроенергії</t>
  </si>
  <si>
    <t>Оплата природного газу</t>
  </si>
  <si>
    <t>Дослідження і розробки, видатки державного (регіонального) значення</t>
  </si>
  <si>
    <t>Окремі заходи по реалізації державних (регіональних) програм, не віднесені до заходів розвитку</t>
  </si>
  <si>
    <t>Інші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</si>
  <si>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</si>
  <si>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</si>
  <si>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</si>
  <si>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Капітальний ремонт</t>
  </si>
  <si>
    <t>Капітальний ремонт житлового фонду (приміщень)</t>
  </si>
  <si>
    <t>Капітальний ремонт інших об'єктів</t>
  </si>
  <si>
    <t>од.</t>
  </si>
  <si>
    <t>2020 рік</t>
  </si>
  <si>
    <t>2021 рік</t>
  </si>
  <si>
    <t>Головний бухгалтер</t>
  </si>
  <si>
    <t>середньорічне число штатних одиниць спеціалістів</t>
  </si>
  <si>
    <t>середньорічне число штатних одиниць робітників</t>
  </si>
  <si>
    <t>дні</t>
  </si>
  <si>
    <t>кількість днів відвідування</t>
  </si>
  <si>
    <t>2. Управління освіти Чернігівської міської ради</t>
  </si>
  <si>
    <t>Забезпечення надання  дошкільної освіти</t>
  </si>
  <si>
    <t>Забезпечити створення належних умов для надання на належному рівні дошкільної освіти та виховання дітей</t>
  </si>
  <si>
    <t>0611010</t>
  </si>
  <si>
    <t>Завдання: Забезпечити створення належних умов для надання на належному рівні дошкільної освіти та виховання дітей</t>
  </si>
  <si>
    <t>кількість дошкільних навчальних закладів</t>
  </si>
  <si>
    <t>кількість груп</t>
  </si>
  <si>
    <t>середньорічне число штатних одиниць адмінперсоналу за умовами оплати віднесених до педагогічного персоналу</t>
  </si>
  <si>
    <t xml:space="preserve">Всього середньорічне число штатних одиниць </t>
  </si>
  <si>
    <t>кількість дітей, що відвідують дошкільні заклади</t>
  </si>
  <si>
    <t>осіб</t>
  </si>
  <si>
    <t>кількість дітей від 0 до 6(по місту)</t>
  </si>
  <si>
    <t>витрати на перебування  1 дитини в дошкільому закладі</t>
  </si>
  <si>
    <t>грн.</t>
  </si>
  <si>
    <t>діто-дні відвідування</t>
  </si>
  <si>
    <t>план дітоднів</t>
  </si>
  <si>
    <t>відсоток охоплення дітей дошкільною освітою( %)</t>
  </si>
  <si>
    <t>%</t>
  </si>
  <si>
    <t xml:space="preserve"> Показники затрат:</t>
  </si>
  <si>
    <t>Показник продукту:</t>
  </si>
  <si>
    <t>Показники ефективності:</t>
  </si>
  <si>
    <t>Показники якості:</t>
  </si>
  <si>
    <t>Обов'язкові виплати</t>
  </si>
  <si>
    <t>Стимулюючі доплати та надбавки</t>
  </si>
  <si>
    <t>Премії</t>
  </si>
  <si>
    <t>Матеріальна допомога</t>
  </si>
  <si>
    <t>вихователі, муз.кер-ки</t>
  </si>
  <si>
    <t>Прирівнені</t>
  </si>
  <si>
    <t>Спеціалісти</t>
  </si>
  <si>
    <t>Робітники</t>
  </si>
  <si>
    <t>Програма "Освіта в житті нашого міста на 2017-2021 роки"</t>
  </si>
  <si>
    <t>В.О. Білогура</t>
  </si>
  <si>
    <t>Н.М. Кот</t>
  </si>
  <si>
    <t xml:space="preserve"> Надання дошкільної освіти </t>
  </si>
  <si>
    <t xml:space="preserve"> Надання дошкільної освіти</t>
  </si>
  <si>
    <t>Завдання: Забезпечити створення належних умов для надання на належному рівні  дошкільної  освіти та вихованняя дітей</t>
  </si>
  <si>
    <t>Медикаменти та перев`язувальні матеріали</t>
  </si>
  <si>
    <t>Продукти харчування</t>
  </si>
  <si>
    <t>Рішення міської ради від 27 10. 2016 року № 12/VII- 25 (зі змінами від 28.02.2017 року № 16/VII-12)</t>
  </si>
  <si>
    <t>разом
(10 + 11)</t>
  </si>
  <si>
    <t>мережа закладів</t>
  </si>
  <si>
    <t>Звіт по мережі, штатам та контингентам</t>
  </si>
  <si>
    <t>середньорічне число штатних одиниць педагогічного персоналу(вихователі,муз.керівники)</t>
  </si>
  <si>
    <t>Зведена по штатам та контингентам</t>
  </si>
  <si>
    <t>розрахункові дані</t>
  </si>
  <si>
    <t>д/дн.</t>
  </si>
  <si>
    <t>розрахунок</t>
  </si>
  <si>
    <t>1) мета бюджетної програми , строки її реалізації;</t>
  </si>
  <si>
    <t>5. Надходження для виконання бюджетної програми:</t>
  </si>
  <si>
    <t>2) завдання бюджетної програми;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</si>
  <si>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</si>
  <si>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</si>
  <si>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кількість дітей від 0 до 6 років (по місту)</t>
  </si>
  <si>
    <t>Начальник управління освіти</t>
  </si>
  <si>
    <t>Створення  умов для  функціонування дошкільних  закладів та належного  перебування в них  дітей</t>
  </si>
  <si>
    <t>(код Типової відомчої класифікації видатків та кредитування місцевого бюджету)</t>
  </si>
  <si>
    <t>(код за ЄДРПОУ)</t>
  </si>
  <si>
    <t>(код Програмної класифікації  видатків та кредитування місцевого бюджету)</t>
  </si>
  <si>
    <t>( код Типової програмної класифікації видатків та кредитування місцевого бюджету)</t>
  </si>
  <si>
    <t>( код Функціональної  класифікації видатків та кредитування місцевого бюджету)</t>
  </si>
  <si>
    <t>( найменування бюджетної програми  згідно з Типовою програмною класифікації  видатків та кредитування  місцевого бюджету)</t>
  </si>
  <si>
    <t xml:space="preserve">(код бюджету) </t>
  </si>
  <si>
    <t>2022 рік (прогноз)</t>
  </si>
  <si>
    <t>2022  рік (прогноз)</t>
  </si>
  <si>
    <t>2022 рік</t>
  </si>
  <si>
    <t xml:space="preserve"> (код Типової відомчої класифікації видатків та кредитування місцевого бюджету та номер в системі головного ропорядника коштів місцевого бюджету)</t>
  </si>
  <si>
    <t>Плата за послуги, що надається бюджетними установами згідно з фунціональними повноваженнями</t>
  </si>
  <si>
    <t>Кошти, що отримуються бюджетними установами від господарської діяльності</t>
  </si>
  <si>
    <t>Плата за оренду майна бюджетних установ</t>
  </si>
  <si>
    <t>Кошти, що отримуються бюджетними установами від реалізації майна</t>
  </si>
  <si>
    <t>Кошти, що передаються із загального фонду до спеціального (бюджет розвитку)</t>
  </si>
  <si>
    <t>Оплата інших енергоносіїв та інших комунальних послуг</t>
  </si>
  <si>
    <t>Програма поліпшення матеріальнотехнічної бази закладів освіти м. Чернігова на 2019-2023 роки</t>
  </si>
  <si>
    <t>Рішення міської ради від 31.05.2018 року № 31/VII-3</t>
  </si>
  <si>
    <t>Програма забезпечення діяльності та виконання доручень виборців депутатами Чернігівської міської ради на 2019 рік</t>
  </si>
  <si>
    <t>Рішення міської ради від 29.11.2018 року № 36/VII-31</t>
  </si>
  <si>
    <t>Оплата інших енергоносіїв</t>
  </si>
  <si>
    <t>Дебіторська заборгованість на 01.01.2019</t>
  </si>
  <si>
    <t>060000</t>
  </si>
  <si>
    <t>0610000</t>
  </si>
  <si>
    <t>0910</t>
  </si>
  <si>
    <t>02147598</t>
  </si>
  <si>
    <t>Надання дошкільної освіти</t>
  </si>
  <si>
    <t>1010</t>
  </si>
  <si>
    <t>БЮДЖЕТНИЙ ЗАПИТ НА 2021 - 2023 РОКИ індивідуальний (Форма 2021-2)</t>
  </si>
  <si>
    <t>4. Мета та завдання бюджетної програми/підпрограми на 2021- 2023 роки:</t>
  </si>
  <si>
    <t>1) надходження для виконання бюджетної програми у 2019 - 2021 роках:</t>
  </si>
  <si>
    <t>2019 рік (звіт)</t>
  </si>
  <si>
    <t>2020 рік (затверджено)</t>
  </si>
  <si>
    <t>2021 рік (проект)</t>
  </si>
  <si>
    <t>2) надходження для виконання бюджетної програми у 2022 - 2023 роках:</t>
  </si>
  <si>
    <t>2023 рік (прогноз)</t>
  </si>
  <si>
    <t>1) видатки за кодами Економічної класифікації видатків бюджету у 2019 - 2021 роках:</t>
  </si>
  <si>
    <t>2) надання кредитів за кодами Класифікації кредитування бюджету у 2019 - 2021 роках:</t>
  </si>
  <si>
    <t>2019рік (звіт)</t>
  </si>
  <si>
    <t>2020рік (затверджено)</t>
  </si>
  <si>
    <t>3) видатки за кодами Економічної класифікації видатків бюджету у 2022 - 2023 роках:</t>
  </si>
  <si>
    <t>2023  рік (прогноз)</t>
  </si>
  <si>
    <t>4) надання кредитів за кодами Класифікації кредитування бюджету у 2022 - 2023 роках:</t>
  </si>
  <si>
    <t>1) витрати за напрямами використання бюджетних коштів у 2019 - 2021 роках:</t>
  </si>
  <si>
    <t>2) витрати за напрямами використання бюджетних коштів у 2022 - 2023 роках:</t>
  </si>
  <si>
    <t>1) результативні показники бюджетної програми у 2019- 2021 роках:</t>
  </si>
  <si>
    <t>2) результативні показники бюджетної програми/підпрограми у 2022- 2023 роках:</t>
  </si>
  <si>
    <t>2023рік (прогноз)</t>
  </si>
  <si>
    <t>2020 рік (план)</t>
  </si>
  <si>
    <t>2023 рік</t>
  </si>
  <si>
    <t>1) місцеві/регіональні програми, які виконуються в межах бюджетної програми у 2019 - 2021 роках:</t>
  </si>
  <si>
    <t>2) місцеві/регіональні програми, які виконуються в межах бюджетної програми/підпрограми у 2022- 2023 роках:</t>
  </si>
  <si>
    <t>12. Об'єкти, які виконуються в межах бюджетної програми/підпрограми за рахунок коштів бюджету розвитку у 2019- 2023 роках:</t>
  </si>
  <si>
    <t>2020  рік (затверджено)</t>
  </si>
  <si>
    <t>13. Аналіз результатів, досягнутих внаслідок використання коштів загального фонду бюджету у 2019 році, очікувані результати у 2020 році, обґрунтування необхідності передбачення витрат на 2021 - 2023роки.</t>
  </si>
  <si>
    <t>14. Бюджетні зобов'язання у 2019 - 2021 роках:</t>
  </si>
  <si>
    <t>1) кредиторська заборгованість місцевого бюджету у 2019 році:</t>
  </si>
  <si>
    <t>2) кредиторська заборгованість місцевого бюджету у 2020 - 2021  роках:</t>
  </si>
  <si>
    <t>3) дебіторська заборгованість у 2019 - 2020 роках:</t>
  </si>
  <si>
    <t>Дебіторська заборгованість на 01.01.2020</t>
  </si>
  <si>
    <t>Очікувана дебіторська заборгованість на 01.01.2021</t>
  </si>
  <si>
    <t>за 2019</t>
  </si>
  <si>
    <t>4) аналіз управління бюджетними зобов'язаннями та пропозиції щодо упорядкування бюджетних зобов'язань у 2021 році.</t>
  </si>
  <si>
    <t>затверджені призначення з урах. змін на 01.10 2020</t>
  </si>
  <si>
    <t>Програма сприяння виконанню повноважень депутатами Чернігівської обласної ради на 2019-2020 роки</t>
  </si>
  <si>
    <t>Рішенням обласної ради  від 20.12.2018 р. № 3-16/VII</t>
  </si>
  <si>
    <t>Погашення заборгованості за спожиті  комунальні послуги та енергоносії станом на 01.01.2020 року</t>
  </si>
  <si>
    <t xml:space="preserve">3) підстави для реалізації бюджетної програми: Конституція України (Закон від 28.06.1996 №254/96), Бюджетний кодекс України  (Закон від 08.07.2010 №2456 - VI) ,  Закон України " Про освіту " від 05.09.2017р. № 2145 - VIII, Закон України " Про дошкільну освіту" від 11.07.2001р. №2628-III , наказ Міністерства України від 26.08.2014 №836 "Про деякі питання запровадження програмно - цільового методу  складання та виконнання місцевих бюджетів",  Програма поліпшення матеріальнотехнічної   бази закладів освіти м.Чернігова на 2019-2023 роки , затверджена рішенням міської  ради від 31.05.2018 року №31/ VII- 3 ,  міська цільова Програма розвитку освіти м. Чернігова “Освіта в житті нашого міста" на 2017-2021 роки, затверджена рішенням міської ради від 27.10.2016 </t>
  </si>
  <si>
    <t>Благодійні внески, гранти та  дарунки</t>
  </si>
  <si>
    <t>15. Підстави та обґрунтування видатків спеціального фонду на 2021рік та на 2022 - 2023 роки за рахунок надходжень до спеціального фонду, аналіз результатів, досягнутих внаслідок використання коштів спеціального фонду бюджету у 2020 році, та очікувані результати у 2021 році.</t>
  </si>
  <si>
    <t>У 2019 році видатки загального фонду бюджету були спрямовані на заробітну плату з нарахуваннями на неї, харчування, комунальні послуги, закупівлю предметів, матеріалів, меблів, оплату різних послуг. Станом на 01.01.2020 року виникла кредиторська заборгованість у сумі 3 208 184 грн ( за спожиті комунальні послуги)., яка була погашена у січні поточного року. На 2020 рік видатки загального фонду передбачені планом асигнувань використаються в повному обсязі. Виділені у 2021-2023 роках кошти загального фонду міського бюджету в подальшому дозволять забезпечити надання якісних послуг в дошкільних  навчальних закладах.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</si>
</sst>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"/>
    <numFmt numFmtId="187" formatCode="0.0%"/>
    <numFmt numFmtId="188" formatCode="#,##0.000"/>
    <numFmt numFmtId="189" formatCode="#,##0.0"/>
    <numFmt numFmtId="190" formatCode="[$-FC19]d\ mmmm\ yyyy\ &quot;г.&quot;"/>
    <numFmt numFmtId="191" formatCode="#,##0.00\ &quot;₽&quot;"/>
    <numFmt numFmtId="192" formatCode="0.000"/>
    <numFmt numFmtId="193" formatCode="0.00000"/>
    <numFmt numFmtId="194" formatCode="0.0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8"/>
      <color indexed="47"/>
      <name val="Arial"/>
      <family val="2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47"/>
      <name val="Arial"/>
      <family val="2"/>
    </font>
    <font>
      <b/>
      <sz val="12"/>
      <name val="Times New Roman"/>
      <family val="1"/>
    </font>
    <font>
      <sz val="16"/>
      <color indexed="8"/>
      <name val="Times New Roman"/>
      <family val="1"/>
    </font>
    <font>
      <sz val="14"/>
      <name val="Times New Roman"/>
      <family val="1"/>
    </font>
    <font>
      <u val="single"/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17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 applyProtection="1">
      <alignment horizontal="left" vertical="center" wrapText="1"/>
      <protection locked="0"/>
    </xf>
    <xf numFmtId="0" fontId="9" fillId="0" borderId="10" xfId="0" applyFont="1" applyBorder="1" applyAlignment="1" applyProtection="1">
      <alignment horizontal="left" vertical="center" wrapText="1"/>
      <protection locked="0"/>
    </xf>
    <xf numFmtId="0" fontId="9" fillId="0" borderId="10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vertical="center"/>
    </xf>
    <xf numFmtId="0" fontId="11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14" fillId="0" borderId="0" xfId="0" applyFont="1" applyAlignment="1">
      <alignment/>
    </xf>
    <xf numFmtId="0" fontId="8" fillId="0" borderId="0" xfId="0" applyFont="1" applyAlignment="1">
      <alignment/>
    </xf>
    <xf numFmtId="0" fontId="15" fillId="0" borderId="11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0" fontId="11" fillId="0" borderId="0" xfId="0" applyNumberFormat="1" applyFont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49" fontId="16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vertical="center"/>
    </xf>
    <xf numFmtId="0" fontId="18" fillId="0" borderId="10" xfId="0" applyFont="1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vertical="center"/>
    </xf>
    <xf numFmtId="0" fontId="18" fillId="0" borderId="11" xfId="0" applyFont="1" applyBorder="1" applyAlignment="1">
      <alignment horizontal="center" vertical="center"/>
    </xf>
    <xf numFmtId="0" fontId="18" fillId="0" borderId="10" xfId="0" applyFont="1" applyBorder="1" applyAlignment="1">
      <alignment/>
    </xf>
    <xf numFmtId="0" fontId="13" fillId="0" borderId="10" xfId="0" applyFont="1" applyBorder="1" applyAlignment="1">
      <alignment vertical="top" wrapText="1"/>
    </xf>
    <xf numFmtId="0" fontId="13" fillId="0" borderId="10" xfId="0" applyFont="1" applyBorder="1" applyAlignment="1">
      <alignment horizontal="center" vertical="top" wrapText="1"/>
    </xf>
    <xf numFmtId="0" fontId="18" fillId="0" borderId="10" xfId="0" applyFont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top"/>
    </xf>
    <xf numFmtId="0" fontId="19" fillId="0" borderId="0" xfId="0" applyFont="1" applyAlignment="1">
      <alignment/>
    </xf>
    <xf numFmtId="0" fontId="12" fillId="0" borderId="10" xfId="0" applyFont="1" applyFill="1" applyBorder="1" applyAlignment="1">
      <alignment vertical="center" wrapText="1"/>
    </xf>
    <xf numFmtId="0" fontId="16" fillId="0" borderId="10" xfId="0" applyFont="1" applyFill="1" applyBorder="1" applyAlignment="1">
      <alignment horizontal="center" vertical="center" wrapText="1"/>
    </xf>
    <xf numFmtId="2" fontId="2" fillId="0" borderId="0" xfId="0" applyNumberFormat="1" applyFont="1" applyBorder="1" applyAlignment="1">
      <alignment/>
    </xf>
    <xf numFmtId="4" fontId="19" fillId="0" borderId="0" xfId="0" applyNumberFormat="1" applyFont="1" applyAlignment="1">
      <alignment/>
    </xf>
    <xf numFmtId="4" fontId="12" fillId="0" borderId="10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4" fontId="3" fillId="0" borderId="10" xfId="0" applyNumberFormat="1" applyFont="1" applyBorder="1" applyAlignment="1">
      <alignment vertical="top" wrapText="1"/>
    </xf>
    <xf numFmtId="4" fontId="12" fillId="0" borderId="10" xfId="0" applyNumberFormat="1" applyFont="1" applyBorder="1" applyAlignment="1">
      <alignment vertical="top" wrapText="1"/>
    </xf>
    <xf numFmtId="0" fontId="12" fillId="0" borderId="0" xfId="0" applyFont="1" applyBorder="1" applyAlignment="1">
      <alignment/>
    </xf>
    <xf numFmtId="2" fontId="2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12" xfId="0" applyFont="1" applyBorder="1" applyAlignment="1">
      <alignment/>
    </xf>
    <xf numFmtId="0" fontId="21" fillId="0" borderId="0" xfId="0" applyFont="1" applyAlignment="1">
      <alignment/>
    </xf>
    <xf numFmtId="0" fontId="22" fillId="0" borderId="12" xfId="0" applyFont="1" applyBorder="1" applyAlignment="1">
      <alignment/>
    </xf>
    <xf numFmtId="0" fontId="22" fillId="0" borderId="12" xfId="0" applyFont="1" applyBorder="1" applyAlignment="1">
      <alignment vertical="center" wrapText="1"/>
    </xf>
    <xf numFmtId="0" fontId="12" fillId="0" borderId="13" xfId="0" applyFont="1" applyBorder="1" applyAlignment="1">
      <alignment vertical="top" wrapText="1"/>
    </xf>
    <xf numFmtId="0" fontId="12" fillId="0" borderId="13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justify" vertical="center" wrapText="1"/>
    </xf>
    <xf numFmtId="0" fontId="4" fillId="0" borderId="0" xfId="0" applyFont="1" applyAlignment="1">
      <alignment horizontal="left" vertical="top" wrapText="1"/>
    </xf>
    <xf numFmtId="0" fontId="3" fillId="0" borderId="0" xfId="0" applyFont="1" applyBorder="1" applyAlignment="1">
      <alignment vertical="center" wrapText="1"/>
    </xf>
    <xf numFmtId="0" fontId="4" fillId="0" borderId="0" xfId="0" applyFont="1" applyAlignment="1">
      <alignment vertical="top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3" fontId="3" fillId="0" borderId="10" xfId="0" applyNumberFormat="1" applyFont="1" applyBorder="1" applyAlignment="1">
      <alignment vertical="top" wrapText="1"/>
    </xf>
    <xf numFmtId="3" fontId="2" fillId="0" borderId="0" xfId="0" applyNumberFormat="1" applyFont="1" applyFill="1" applyAlignment="1">
      <alignment/>
    </xf>
    <xf numFmtId="3" fontId="22" fillId="0" borderId="10" xfId="0" applyNumberFormat="1" applyFont="1" applyBorder="1" applyAlignment="1">
      <alignment horizontal="center" vertical="center" wrapText="1"/>
    </xf>
    <xf numFmtId="4" fontId="22" fillId="0" borderId="10" xfId="0" applyNumberFormat="1" applyFont="1" applyBorder="1" applyAlignment="1">
      <alignment horizontal="center" vertical="center" wrapText="1"/>
    </xf>
    <xf numFmtId="1" fontId="22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3" fontId="22" fillId="0" borderId="10" xfId="0" applyNumberFormat="1" applyFont="1" applyBorder="1" applyAlignment="1">
      <alignment horizontal="center" vertical="center"/>
    </xf>
    <xf numFmtId="9" fontId="22" fillId="0" borderId="10" xfId="55" applyFont="1" applyBorder="1" applyAlignment="1">
      <alignment horizontal="center"/>
    </xf>
    <xf numFmtId="0" fontId="22" fillId="0" borderId="10" xfId="0" applyFont="1" applyBorder="1" applyAlignment="1">
      <alignment/>
    </xf>
    <xf numFmtId="0" fontId="22" fillId="0" borderId="10" xfId="0" applyFont="1" applyBorder="1" applyAlignment="1">
      <alignment horizontal="center"/>
    </xf>
    <xf numFmtId="3" fontId="22" fillId="0" borderId="10" xfId="0" applyNumberFormat="1" applyFont="1" applyBorder="1" applyAlignment="1">
      <alignment/>
    </xf>
    <xf numFmtId="3" fontId="22" fillId="0" borderId="10" xfId="0" applyNumberFormat="1" applyFont="1" applyBorder="1" applyAlignment="1">
      <alignment horizontal="center"/>
    </xf>
    <xf numFmtId="3" fontId="22" fillId="0" borderId="10" xfId="0" applyNumberFormat="1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 vertical="center" wrapText="1"/>
    </xf>
    <xf numFmtId="3" fontId="23" fillId="0" borderId="10" xfId="0" applyNumberFormat="1" applyFont="1" applyBorder="1" applyAlignment="1">
      <alignment horizontal="center"/>
    </xf>
    <xf numFmtId="3" fontId="23" fillId="0" borderId="10" xfId="0" applyNumberFormat="1" applyFont="1" applyBorder="1" applyAlignment="1">
      <alignment horizontal="center" wrapText="1"/>
    </xf>
    <xf numFmtId="3" fontId="23" fillId="0" borderId="10" xfId="0" applyNumberFormat="1" applyFont="1" applyBorder="1" applyAlignment="1">
      <alignment horizontal="center" vertical="center" wrapText="1"/>
    </xf>
    <xf numFmtId="3" fontId="23" fillId="0" borderId="10" xfId="0" applyNumberFormat="1" applyFont="1" applyFill="1" applyBorder="1" applyAlignment="1">
      <alignment horizontal="center"/>
    </xf>
    <xf numFmtId="3" fontId="22" fillId="0" borderId="10" xfId="0" applyNumberFormat="1" applyFont="1" applyFill="1" applyBorder="1" applyAlignment="1">
      <alignment horizontal="center" vertical="center" wrapText="1"/>
    </xf>
    <xf numFmtId="3" fontId="22" fillId="32" borderId="10" xfId="0" applyNumberFormat="1" applyFont="1" applyFill="1" applyBorder="1" applyAlignment="1">
      <alignment horizontal="center" vertical="center" wrapText="1"/>
    </xf>
    <xf numFmtId="3" fontId="23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 vertical="top" wrapText="1"/>
    </xf>
    <xf numFmtId="1" fontId="20" fillId="0" borderId="10" xfId="0" applyNumberFormat="1" applyFont="1" applyBorder="1" applyAlignment="1">
      <alignment horizontal="center" vertical="top" wrapText="1"/>
    </xf>
    <xf numFmtId="1" fontId="22" fillId="0" borderId="10" xfId="0" applyNumberFormat="1" applyFont="1" applyBorder="1" applyAlignment="1">
      <alignment horizontal="center" vertical="top" wrapText="1"/>
    </xf>
    <xf numFmtId="187" fontId="22" fillId="0" borderId="10" xfId="0" applyNumberFormat="1" applyFont="1" applyBorder="1" applyAlignment="1">
      <alignment horizontal="center" vertical="top" wrapText="1"/>
    </xf>
    <xf numFmtId="187" fontId="22" fillId="32" borderId="10" xfId="0" applyNumberFormat="1" applyFont="1" applyFill="1" applyBorder="1" applyAlignment="1">
      <alignment horizontal="center" vertical="top" wrapText="1"/>
    </xf>
    <xf numFmtId="2" fontId="22" fillId="0" borderId="10" xfId="0" applyNumberFormat="1" applyFont="1" applyBorder="1" applyAlignment="1">
      <alignment horizontal="center" vertical="top" wrapText="1"/>
    </xf>
    <xf numFmtId="1" fontId="22" fillId="32" borderId="10" xfId="0" applyNumberFormat="1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justify" vertical="center" wrapText="1"/>
    </xf>
    <xf numFmtId="4" fontId="20" fillId="0" borderId="10" xfId="0" applyNumberFormat="1" applyFont="1" applyFill="1" applyBorder="1" applyAlignment="1">
      <alignment horizontal="center" vertical="top" wrapText="1"/>
    </xf>
    <xf numFmtId="4" fontId="22" fillId="32" borderId="10" xfId="0" applyNumberFormat="1" applyFont="1" applyFill="1" applyBorder="1" applyAlignment="1">
      <alignment horizontal="center" vertical="center" wrapText="1"/>
    </xf>
    <xf numFmtId="188" fontId="22" fillId="32" borderId="10" xfId="0" applyNumberFormat="1" applyFont="1" applyFill="1" applyBorder="1" applyAlignment="1">
      <alignment horizontal="center" vertical="center" wrapText="1"/>
    </xf>
    <xf numFmtId="4" fontId="20" fillId="32" borderId="10" xfId="0" applyNumberFormat="1" applyFont="1" applyFill="1" applyBorder="1" applyAlignment="1">
      <alignment horizontal="center" vertical="top" wrapText="1"/>
    </xf>
    <xf numFmtId="188" fontId="20" fillId="0" borderId="10" xfId="0" applyNumberFormat="1" applyFont="1" applyFill="1" applyBorder="1" applyAlignment="1">
      <alignment horizontal="center" vertical="top" wrapText="1"/>
    </xf>
    <xf numFmtId="4" fontId="23" fillId="0" borderId="10" xfId="0" applyNumberFormat="1" applyFont="1" applyFill="1" applyBorder="1" applyAlignment="1">
      <alignment horizontal="center" vertical="center" wrapText="1"/>
    </xf>
    <xf numFmtId="188" fontId="23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horizontal="center" vertical="center" wrapText="1"/>
    </xf>
    <xf numFmtId="3" fontId="23" fillId="0" borderId="10" xfId="0" applyNumberFormat="1" applyFont="1" applyBorder="1" applyAlignment="1">
      <alignment horizontal="center" vertical="top" wrapText="1"/>
    </xf>
    <xf numFmtId="49" fontId="23" fillId="0" borderId="0" xfId="0" applyNumberFormat="1" applyFont="1" applyAlignment="1">
      <alignment vertical="top" wrapText="1"/>
    </xf>
    <xf numFmtId="49" fontId="23" fillId="0" borderId="12" xfId="0" applyNumberFormat="1" applyFont="1" applyBorder="1" applyAlignment="1">
      <alignment horizontal="center"/>
    </xf>
    <xf numFmtId="192" fontId="20" fillId="0" borderId="10" xfId="0" applyNumberFormat="1" applyFont="1" applyBorder="1" applyAlignment="1">
      <alignment horizontal="center" vertical="top" wrapText="1"/>
    </xf>
    <xf numFmtId="187" fontId="20" fillId="0" borderId="10" xfId="0" applyNumberFormat="1" applyFont="1" applyBorder="1" applyAlignment="1">
      <alignment horizontal="center" vertical="top" wrapText="1"/>
    </xf>
    <xf numFmtId="188" fontId="23" fillId="0" borderId="10" xfId="0" applyNumberFormat="1" applyFont="1" applyFill="1" applyBorder="1" applyAlignment="1">
      <alignment horizontal="center" vertical="center" wrapText="1"/>
    </xf>
    <xf numFmtId="192" fontId="22" fillId="0" borderId="10" xfId="0" applyNumberFormat="1" applyFont="1" applyBorder="1" applyAlignment="1">
      <alignment horizontal="center" vertical="top" wrapText="1"/>
    </xf>
    <xf numFmtId="0" fontId="12" fillId="0" borderId="0" xfId="0" applyFont="1" applyFill="1" applyBorder="1" applyAlignment="1">
      <alignment vertical="top" wrapText="1"/>
    </xf>
    <xf numFmtId="0" fontId="13" fillId="0" borderId="10" xfId="0" applyFont="1" applyFill="1" applyBorder="1" applyAlignment="1">
      <alignment vertical="top" wrapText="1"/>
    </xf>
    <xf numFmtId="0" fontId="13" fillId="0" borderId="10" xfId="0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vertical="top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top" wrapText="1"/>
    </xf>
    <xf numFmtId="3" fontId="23" fillId="0" borderId="0" xfId="0" applyNumberFormat="1" applyFont="1" applyBorder="1" applyAlignment="1">
      <alignment horizontal="center"/>
    </xf>
    <xf numFmtId="3" fontId="25" fillId="0" borderId="0" xfId="0" applyNumberFormat="1" applyFont="1" applyAlignment="1">
      <alignment/>
    </xf>
    <xf numFmtId="3" fontId="2" fillId="0" borderId="10" xfId="0" applyNumberFormat="1" applyFont="1" applyBorder="1" applyAlignment="1">
      <alignment horizontal="center" vertical="center" wrapText="1"/>
    </xf>
    <xf numFmtId="4" fontId="2" fillId="0" borderId="0" xfId="0" applyNumberFormat="1" applyFont="1" applyAlignment="1">
      <alignment wrapText="1"/>
    </xf>
    <xf numFmtId="4" fontId="2" fillId="0" borderId="0" xfId="0" applyNumberFormat="1" applyFont="1" applyAlignment="1">
      <alignment/>
    </xf>
    <xf numFmtId="3" fontId="23" fillId="0" borderId="12" xfId="0" applyNumberFormat="1" applyFont="1" applyBorder="1" applyAlignment="1">
      <alignment horizontal="center" vertical="top" wrapText="1"/>
    </xf>
    <xf numFmtId="0" fontId="22" fillId="0" borderId="10" xfId="0" applyFont="1" applyFill="1" applyBorder="1" applyAlignment="1">
      <alignment/>
    </xf>
    <xf numFmtId="3" fontId="22" fillId="0" borderId="10" xfId="0" applyNumberFormat="1" applyFont="1" applyFill="1" applyBorder="1" applyAlignment="1">
      <alignment horizontal="center" vertical="top" wrapText="1"/>
    </xf>
    <xf numFmtId="3" fontId="22" fillId="0" borderId="10" xfId="0" applyNumberFormat="1" applyFont="1" applyFill="1" applyBorder="1" applyAlignment="1">
      <alignment/>
    </xf>
    <xf numFmtId="0" fontId="2" fillId="0" borderId="0" xfId="0" applyFont="1" applyAlignment="1">
      <alignment horizontal="center" vertical="top" wrapText="1"/>
    </xf>
    <xf numFmtId="49" fontId="23" fillId="0" borderId="12" xfId="0" applyNumberFormat="1" applyFont="1" applyBorder="1" applyAlignment="1">
      <alignment horizontal="center" wrapText="1"/>
    </xf>
    <xf numFmtId="0" fontId="4" fillId="0" borderId="14" xfId="0" applyFont="1" applyBorder="1" applyAlignment="1">
      <alignment horizontal="left" vertical="top" wrapText="1"/>
    </xf>
    <xf numFmtId="0" fontId="16" fillId="0" borderId="12" xfId="0" applyFont="1" applyBorder="1" applyAlignment="1">
      <alignment horizontal="center" vertical="top" wrapText="1"/>
    </xf>
    <xf numFmtId="49" fontId="23" fillId="0" borderId="12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2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24" fillId="0" borderId="0" xfId="0" applyNumberFormat="1" applyFont="1" applyFill="1" applyAlignment="1">
      <alignment horizontal="left" vertical="top" wrapText="1"/>
    </xf>
    <xf numFmtId="0" fontId="2" fillId="0" borderId="14" xfId="0" applyFont="1" applyBorder="1" applyAlignment="1">
      <alignment horizontal="center" vertical="top" wrapText="1"/>
    </xf>
    <xf numFmtId="0" fontId="2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23" fillId="0" borderId="12" xfId="0" applyFont="1" applyBorder="1" applyAlignment="1">
      <alignment horizontal="left" vertical="center" wrapText="1"/>
    </xf>
    <xf numFmtId="49" fontId="23" fillId="0" borderId="1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vertical="center" wrapText="1"/>
    </xf>
    <xf numFmtId="0" fontId="22" fillId="0" borderId="12" xfId="0" applyFont="1" applyBorder="1" applyAlignment="1">
      <alignment horizontal="left" wrapText="1"/>
    </xf>
    <xf numFmtId="0" fontId="22" fillId="0" borderId="12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70"/>
  <sheetViews>
    <sheetView tabSelected="1" zoomScale="75" zoomScaleNormal="75" workbookViewId="0" topLeftCell="A280">
      <selection activeCell="I155" sqref="I155"/>
    </sheetView>
  </sheetViews>
  <sheetFormatPr defaultColWidth="9.140625" defaultRowHeight="15"/>
  <cols>
    <col min="1" max="1" width="19.140625" style="1" customWidth="1"/>
    <col min="2" max="2" width="38.7109375" style="1" customWidth="1"/>
    <col min="3" max="3" width="19.8515625" style="1" customWidth="1"/>
    <col min="4" max="4" width="19.421875" style="1" customWidth="1"/>
    <col min="5" max="5" width="17.140625" style="1" customWidth="1"/>
    <col min="6" max="6" width="18.8515625" style="1" customWidth="1"/>
    <col min="7" max="7" width="18.140625" style="1" customWidth="1"/>
    <col min="8" max="8" width="22.57421875" style="1" customWidth="1"/>
    <col min="9" max="9" width="15.7109375" style="1" customWidth="1"/>
    <col min="10" max="11" width="19.8515625" style="1" customWidth="1"/>
    <col min="12" max="12" width="18.421875" style="1" customWidth="1"/>
    <col min="13" max="13" width="20.00390625" style="1" customWidth="1"/>
    <col min="14" max="14" width="19.28125" style="1" customWidth="1"/>
    <col min="15" max="15" width="12.7109375" style="1" customWidth="1"/>
    <col min="16" max="16" width="13.00390625" style="1" customWidth="1"/>
    <col min="17" max="17" width="25.28125" style="1" customWidth="1"/>
    <col min="18" max="16384" width="9.140625" style="1" customWidth="1"/>
  </cols>
  <sheetData>
    <row r="1" ht="15">
      <c r="P1" s="3" t="s">
        <v>0</v>
      </c>
    </row>
    <row r="2" ht="15">
      <c r="P2" s="3" t="s">
        <v>1</v>
      </c>
    </row>
    <row r="3" ht="15">
      <c r="P3" s="3" t="s">
        <v>2</v>
      </c>
    </row>
    <row r="4" ht="15">
      <c r="P4" s="3" t="s">
        <v>3</v>
      </c>
    </row>
    <row r="5" ht="15">
      <c r="P5" s="3" t="s">
        <v>4</v>
      </c>
    </row>
    <row r="6" spans="1:16" ht="18.75">
      <c r="A6" s="168" t="s">
        <v>180</v>
      </c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</row>
    <row r="7" spans="1:16" ht="15">
      <c r="A7" s="79"/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</row>
    <row r="8" spans="1:17" ht="26.25" customHeight="1">
      <c r="A8" s="171" t="s">
        <v>68</v>
      </c>
      <c r="B8" s="171"/>
      <c r="C8" s="171"/>
      <c r="D8" s="171"/>
      <c r="E8" s="171"/>
      <c r="F8" s="171"/>
      <c r="G8" s="171"/>
      <c r="H8" s="171"/>
      <c r="I8" s="171"/>
      <c r="J8" s="171"/>
      <c r="K8" s="171"/>
      <c r="L8" s="75"/>
      <c r="M8" s="172" t="s">
        <v>174</v>
      </c>
      <c r="N8" s="172"/>
      <c r="O8" s="169"/>
      <c r="P8" s="169"/>
      <c r="Q8" s="125" t="s">
        <v>177</v>
      </c>
    </row>
    <row r="9" spans="1:17" ht="48" customHeight="1">
      <c r="A9" s="147" t="s">
        <v>5</v>
      </c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74"/>
      <c r="M9" s="145" t="s">
        <v>151</v>
      </c>
      <c r="N9" s="145"/>
      <c r="O9" s="170"/>
      <c r="P9" s="170"/>
      <c r="Q9" s="2" t="s">
        <v>152</v>
      </c>
    </row>
    <row r="10" spans="1:17" ht="36" customHeight="1">
      <c r="A10" s="171" t="s">
        <v>96</v>
      </c>
      <c r="B10" s="171"/>
      <c r="C10" s="171"/>
      <c r="D10" s="171"/>
      <c r="E10" s="171"/>
      <c r="F10" s="171"/>
      <c r="G10" s="171"/>
      <c r="H10" s="171"/>
      <c r="I10" s="171"/>
      <c r="J10" s="171"/>
      <c r="K10" s="171"/>
      <c r="L10" s="77"/>
      <c r="M10" s="146" t="s">
        <v>175</v>
      </c>
      <c r="N10" s="146"/>
      <c r="O10" s="169"/>
      <c r="P10" s="169"/>
      <c r="Q10" s="125" t="s">
        <v>177</v>
      </c>
    </row>
    <row r="11" spans="1:17" ht="96.75" customHeight="1">
      <c r="A11" s="147" t="s">
        <v>6</v>
      </c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76"/>
      <c r="M11" s="145" t="s">
        <v>161</v>
      </c>
      <c r="N11" s="145"/>
      <c r="O11" s="173"/>
      <c r="P11" s="173"/>
      <c r="Q11" s="2" t="s">
        <v>152</v>
      </c>
    </row>
    <row r="12" spans="1:17" ht="21" customHeight="1">
      <c r="A12" s="149" t="s">
        <v>99</v>
      </c>
      <c r="B12" s="149"/>
      <c r="C12" s="124"/>
      <c r="D12" s="149" t="s">
        <v>179</v>
      </c>
      <c r="E12" s="149"/>
      <c r="F12" s="124"/>
      <c r="G12" s="149" t="s">
        <v>176</v>
      </c>
      <c r="H12" s="149"/>
      <c r="I12" s="2"/>
      <c r="J12" s="150"/>
      <c r="K12" s="150"/>
      <c r="L12" s="76"/>
      <c r="M12" s="148" t="s">
        <v>178</v>
      </c>
      <c r="N12" s="148"/>
      <c r="O12" s="7"/>
      <c r="P12" s="7"/>
      <c r="Q12" s="141">
        <v>25559000000</v>
      </c>
    </row>
    <row r="13" spans="1:17" ht="81" customHeight="1">
      <c r="A13" s="145" t="s">
        <v>153</v>
      </c>
      <c r="B13" s="145"/>
      <c r="C13" s="2"/>
      <c r="D13" s="167" t="s">
        <v>154</v>
      </c>
      <c r="E13" s="167"/>
      <c r="F13" s="2"/>
      <c r="G13" s="167" t="s">
        <v>155</v>
      </c>
      <c r="H13" s="167"/>
      <c r="I13" s="2"/>
      <c r="J13" s="150"/>
      <c r="K13" s="150"/>
      <c r="L13" s="76"/>
      <c r="M13" s="167" t="s">
        <v>156</v>
      </c>
      <c r="N13" s="167"/>
      <c r="O13" s="7"/>
      <c r="P13" s="7"/>
      <c r="Q13" s="2" t="s">
        <v>157</v>
      </c>
    </row>
    <row r="14" spans="1:2" ht="15">
      <c r="A14" s="5"/>
      <c r="B14" s="2"/>
    </row>
    <row r="15" spans="1:16" ht="15">
      <c r="A15" s="153" t="s">
        <v>181</v>
      </c>
      <c r="B15" s="153"/>
      <c r="C15" s="153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3"/>
    </row>
    <row r="16" spans="1:16" ht="1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</row>
    <row r="17" spans="1:16" ht="15">
      <c r="A17" s="153" t="s">
        <v>143</v>
      </c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</row>
    <row r="18" spans="1:16" ht="27.75" customHeight="1">
      <c r="A18" s="175" t="s">
        <v>97</v>
      </c>
      <c r="B18" s="175"/>
      <c r="C18" s="175"/>
      <c r="D18" s="175"/>
      <c r="E18" s="175"/>
      <c r="F18" s="175"/>
      <c r="G18" s="175"/>
      <c r="H18" s="175"/>
      <c r="I18" s="2"/>
      <c r="J18" s="2"/>
      <c r="K18" s="2"/>
      <c r="L18" s="2"/>
      <c r="M18" s="2"/>
      <c r="N18" s="6"/>
      <c r="O18" s="6"/>
      <c r="P18" s="6"/>
    </row>
    <row r="19" spans="1:16" ht="15">
      <c r="A19" s="153" t="s">
        <v>145</v>
      </c>
      <c r="B19" s="153"/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</row>
    <row r="20" spans="1:16" ht="36.75" customHeight="1">
      <c r="A20" s="176" t="s">
        <v>98</v>
      </c>
      <c r="B20" s="176"/>
      <c r="C20" s="176"/>
      <c r="D20" s="176"/>
      <c r="E20" s="176"/>
      <c r="F20" s="176"/>
      <c r="G20" s="176"/>
      <c r="H20" s="176"/>
      <c r="I20" s="5"/>
      <c r="J20" s="5"/>
      <c r="K20" s="5"/>
      <c r="L20" s="5"/>
      <c r="M20" s="5"/>
      <c r="N20" s="6"/>
      <c r="O20" s="6"/>
      <c r="P20" s="6"/>
    </row>
    <row r="21" spans="1:16" ht="85.5" customHeight="1">
      <c r="A21" s="166" t="s">
        <v>219</v>
      </c>
      <c r="B21" s="166"/>
      <c r="C21" s="166"/>
      <c r="D21" s="166"/>
      <c r="E21" s="166"/>
      <c r="F21" s="166"/>
      <c r="G21" s="166"/>
      <c r="H21" s="166"/>
      <c r="I21" s="166"/>
      <c r="J21" s="166"/>
      <c r="K21" s="166"/>
      <c r="L21" s="166"/>
      <c r="M21" s="166"/>
      <c r="N21" s="28"/>
      <c r="O21" s="28"/>
      <c r="P21" s="28"/>
    </row>
    <row r="22" spans="1:16" ht="15">
      <c r="A22" s="153" t="s">
        <v>144</v>
      </c>
      <c r="B22" s="153"/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</row>
    <row r="23" spans="1:16" ht="15">
      <c r="A23" s="153" t="s">
        <v>182</v>
      </c>
      <c r="B23" s="153"/>
      <c r="C23" s="153"/>
      <c r="D23" s="153"/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53"/>
    </row>
    <row r="24" spans="1:13" ht="15">
      <c r="A24" s="165"/>
      <c r="B24" s="165"/>
      <c r="L24" s="174" t="s">
        <v>7</v>
      </c>
      <c r="M24" s="174"/>
    </row>
    <row r="26" spans="1:14" ht="15">
      <c r="A26" s="151" t="s">
        <v>8</v>
      </c>
      <c r="B26" s="151" t="s">
        <v>9</v>
      </c>
      <c r="C26" s="158" t="s">
        <v>183</v>
      </c>
      <c r="D26" s="158"/>
      <c r="E26" s="158"/>
      <c r="F26" s="158"/>
      <c r="G26" s="158" t="s">
        <v>184</v>
      </c>
      <c r="H26" s="158"/>
      <c r="I26" s="158"/>
      <c r="J26" s="158"/>
      <c r="K26" s="158" t="s">
        <v>185</v>
      </c>
      <c r="L26" s="158"/>
      <c r="M26" s="158"/>
      <c r="N26" s="158"/>
    </row>
    <row r="27" spans="1:14" ht="68.25" customHeight="1">
      <c r="A27" s="151"/>
      <c r="B27" s="151"/>
      <c r="C27" s="8" t="s">
        <v>10</v>
      </c>
      <c r="D27" s="8" t="s">
        <v>11</v>
      </c>
      <c r="E27" s="8" t="s">
        <v>12</v>
      </c>
      <c r="F27" s="8" t="s">
        <v>54</v>
      </c>
      <c r="G27" s="8" t="s">
        <v>10</v>
      </c>
      <c r="H27" s="8" t="s">
        <v>11</v>
      </c>
      <c r="I27" s="8" t="s">
        <v>12</v>
      </c>
      <c r="J27" s="8" t="s">
        <v>52</v>
      </c>
      <c r="K27" s="8" t="s">
        <v>10</v>
      </c>
      <c r="L27" s="8" t="s">
        <v>11</v>
      </c>
      <c r="M27" s="8" t="s">
        <v>12</v>
      </c>
      <c r="N27" s="8" t="s">
        <v>53</v>
      </c>
    </row>
    <row r="28" spans="1:14" ht="15">
      <c r="A28" s="8">
        <v>1</v>
      </c>
      <c r="B28" s="8">
        <v>2</v>
      </c>
      <c r="C28" s="8">
        <v>3</v>
      </c>
      <c r="D28" s="8">
        <v>4</v>
      </c>
      <c r="E28" s="8">
        <v>5</v>
      </c>
      <c r="F28" s="8">
        <v>6</v>
      </c>
      <c r="G28" s="8">
        <v>7</v>
      </c>
      <c r="H28" s="8">
        <v>8</v>
      </c>
      <c r="I28" s="8">
        <v>9</v>
      </c>
      <c r="J28" s="8">
        <v>10</v>
      </c>
      <c r="K28" s="8">
        <v>11</v>
      </c>
      <c r="L28" s="8">
        <v>12</v>
      </c>
      <c r="M28" s="8">
        <v>13</v>
      </c>
      <c r="N28" s="8">
        <v>14</v>
      </c>
    </row>
    <row r="29" spans="1:14" ht="42.75" customHeight="1">
      <c r="A29" s="27" t="s">
        <v>99</v>
      </c>
      <c r="B29" s="33" t="s">
        <v>129</v>
      </c>
      <c r="C29" s="83"/>
      <c r="D29" s="60"/>
      <c r="E29" s="60"/>
      <c r="F29" s="60"/>
      <c r="G29" s="61"/>
      <c r="H29" s="61"/>
      <c r="I29" s="61"/>
      <c r="J29" s="61"/>
      <c r="K29" s="60"/>
      <c r="L29" s="60"/>
      <c r="M29" s="21"/>
      <c r="N29" s="21"/>
    </row>
    <row r="30" spans="1:14" ht="36" customHeight="1">
      <c r="A30" s="8" t="s">
        <v>13</v>
      </c>
      <c r="B30" s="9" t="s">
        <v>14</v>
      </c>
      <c r="C30" s="85">
        <v>303102833</v>
      </c>
      <c r="D30" s="86" t="s">
        <v>15</v>
      </c>
      <c r="E30" s="86" t="s">
        <v>15</v>
      </c>
      <c r="F30" s="85">
        <f>C30</f>
        <v>303102833</v>
      </c>
      <c r="G30" s="85">
        <v>364225735</v>
      </c>
      <c r="H30" s="86" t="s">
        <v>15</v>
      </c>
      <c r="I30" s="86" t="s">
        <v>15</v>
      </c>
      <c r="J30" s="85">
        <f>G30</f>
        <v>364225735</v>
      </c>
      <c r="K30" s="85">
        <v>433439206</v>
      </c>
      <c r="L30" s="85">
        <v>0</v>
      </c>
      <c r="M30" s="86" t="s">
        <v>15</v>
      </c>
      <c r="N30" s="85">
        <f>K30</f>
        <v>433439206</v>
      </c>
    </row>
    <row r="31" spans="1:14" ht="57.75" customHeight="1">
      <c r="A31" s="8">
        <v>25010100</v>
      </c>
      <c r="B31" s="9" t="s">
        <v>162</v>
      </c>
      <c r="C31" s="85">
        <v>0</v>
      </c>
      <c r="D31" s="87">
        <v>29214094</v>
      </c>
      <c r="E31" s="85">
        <v>0</v>
      </c>
      <c r="F31" s="85">
        <f aca="true" t="shared" si="0" ref="F31:F36">D31</f>
        <v>29214094</v>
      </c>
      <c r="G31" s="85">
        <v>0</v>
      </c>
      <c r="H31" s="85">
        <v>32482201</v>
      </c>
      <c r="I31" s="85">
        <v>0</v>
      </c>
      <c r="J31" s="85">
        <f aca="true" t="shared" si="1" ref="J31:J36">H31</f>
        <v>32482201</v>
      </c>
      <c r="K31" s="85">
        <v>0</v>
      </c>
      <c r="L31" s="101">
        <v>30875310</v>
      </c>
      <c r="M31" s="85">
        <v>0</v>
      </c>
      <c r="N31" s="85">
        <f aca="true" t="shared" si="2" ref="N31:N36">L31</f>
        <v>30875310</v>
      </c>
    </row>
    <row r="32" spans="1:14" ht="53.25" customHeight="1">
      <c r="A32" s="8">
        <v>25010200</v>
      </c>
      <c r="B32" s="9" t="s">
        <v>163</v>
      </c>
      <c r="C32" s="85">
        <v>0</v>
      </c>
      <c r="D32" s="85">
        <v>0</v>
      </c>
      <c r="E32" s="85">
        <v>0</v>
      </c>
      <c r="F32" s="85">
        <f t="shared" si="0"/>
        <v>0</v>
      </c>
      <c r="G32" s="85">
        <v>0</v>
      </c>
      <c r="H32" s="85">
        <v>0</v>
      </c>
      <c r="I32" s="85">
        <v>0</v>
      </c>
      <c r="J32" s="85">
        <f t="shared" si="1"/>
        <v>0</v>
      </c>
      <c r="K32" s="85">
        <v>0</v>
      </c>
      <c r="L32" s="101">
        <v>0</v>
      </c>
      <c r="M32" s="85">
        <v>0</v>
      </c>
      <c r="N32" s="85">
        <f t="shared" si="2"/>
        <v>0</v>
      </c>
    </row>
    <row r="33" spans="1:14" ht="31.5" customHeight="1">
      <c r="A33" s="8">
        <v>25010300</v>
      </c>
      <c r="B33" s="9" t="s">
        <v>164</v>
      </c>
      <c r="C33" s="85">
        <v>0</v>
      </c>
      <c r="D33" s="85">
        <v>125489</v>
      </c>
      <c r="E33" s="85">
        <v>0</v>
      </c>
      <c r="F33" s="85">
        <f t="shared" si="0"/>
        <v>125489</v>
      </c>
      <c r="G33" s="85">
        <v>0</v>
      </c>
      <c r="H33" s="85">
        <v>1133401</v>
      </c>
      <c r="I33" s="85">
        <v>0</v>
      </c>
      <c r="J33" s="85">
        <f t="shared" si="1"/>
        <v>1133401</v>
      </c>
      <c r="K33" s="85">
        <v>0</v>
      </c>
      <c r="L33" s="101">
        <v>506567</v>
      </c>
      <c r="M33" s="85">
        <v>0</v>
      </c>
      <c r="N33" s="85">
        <f t="shared" si="2"/>
        <v>506567</v>
      </c>
    </row>
    <row r="34" spans="1:14" ht="39.75" customHeight="1">
      <c r="A34" s="8">
        <v>25010400</v>
      </c>
      <c r="B34" s="8" t="s">
        <v>165</v>
      </c>
      <c r="C34" s="85">
        <v>0</v>
      </c>
      <c r="D34" s="85">
        <v>45352</v>
      </c>
      <c r="E34" s="85">
        <v>0</v>
      </c>
      <c r="F34" s="85">
        <f t="shared" si="0"/>
        <v>45352</v>
      </c>
      <c r="G34" s="85">
        <v>0</v>
      </c>
      <c r="H34" s="85">
        <v>50000</v>
      </c>
      <c r="I34" s="85">
        <v>0</v>
      </c>
      <c r="J34" s="85">
        <f t="shared" si="1"/>
        <v>50000</v>
      </c>
      <c r="K34" s="85">
        <v>0</v>
      </c>
      <c r="L34" s="101">
        <v>40000</v>
      </c>
      <c r="M34" s="85">
        <v>0</v>
      </c>
      <c r="N34" s="85">
        <f t="shared" si="2"/>
        <v>40000</v>
      </c>
    </row>
    <row r="35" spans="1:14" ht="39.75" customHeight="1">
      <c r="A35" s="8">
        <v>2502100</v>
      </c>
      <c r="B35" s="8" t="s">
        <v>220</v>
      </c>
      <c r="C35" s="85">
        <v>0</v>
      </c>
      <c r="D35" s="85">
        <v>512145</v>
      </c>
      <c r="E35" s="85">
        <v>0</v>
      </c>
      <c r="F35" s="85">
        <f t="shared" si="0"/>
        <v>512145</v>
      </c>
      <c r="G35" s="85">
        <v>0</v>
      </c>
      <c r="H35" s="85">
        <v>384663</v>
      </c>
      <c r="I35" s="85">
        <v>0</v>
      </c>
      <c r="J35" s="85">
        <f t="shared" si="1"/>
        <v>384663</v>
      </c>
      <c r="K35" s="85">
        <v>0</v>
      </c>
      <c r="L35" s="101">
        <v>0</v>
      </c>
      <c r="M35" s="85">
        <v>0</v>
      </c>
      <c r="N35" s="85">
        <f t="shared" si="2"/>
        <v>0</v>
      </c>
    </row>
    <row r="36" spans="1:14" ht="46.5" customHeight="1">
      <c r="A36" s="81">
        <v>602400</v>
      </c>
      <c r="B36" s="82" t="s">
        <v>166</v>
      </c>
      <c r="C36" s="88" t="s">
        <v>15</v>
      </c>
      <c r="D36" s="89">
        <v>1699857</v>
      </c>
      <c r="E36" s="89">
        <v>1699857</v>
      </c>
      <c r="F36" s="85">
        <f t="shared" si="0"/>
        <v>1699857</v>
      </c>
      <c r="G36" s="88" t="s">
        <v>15</v>
      </c>
      <c r="H36" s="85">
        <v>906946</v>
      </c>
      <c r="I36" s="85">
        <v>906946</v>
      </c>
      <c r="J36" s="85">
        <f t="shared" si="1"/>
        <v>906946</v>
      </c>
      <c r="K36" s="88" t="s">
        <v>15</v>
      </c>
      <c r="L36" s="101">
        <v>318000</v>
      </c>
      <c r="M36" s="85">
        <v>318000</v>
      </c>
      <c r="N36" s="85">
        <f t="shared" si="2"/>
        <v>318000</v>
      </c>
    </row>
    <row r="37" spans="1:14" ht="29.25" customHeight="1">
      <c r="A37" s="81" t="s">
        <v>13</v>
      </c>
      <c r="B37" s="80" t="s">
        <v>16</v>
      </c>
      <c r="C37" s="90" t="s">
        <v>15</v>
      </c>
      <c r="D37" s="91" t="s">
        <v>13</v>
      </c>
      <c r="E37" s="91" t="s">
        <v>13</v>
      </c>
      <c r="F37" s="91" t="s">
        <v>13</v>
      </c>
      <c r="G37" s="92" t="s">
        <v>15</v>
      </c>
      <c r="H37" s="91" t="s">
        <v>13</v>
      </c>
      <c r="I37" s="91" t="s">
        <v>13</v>
      </c>
      <c r="J37" s="92" t="s">
        <v>13</v>
      </c>
      <c r="K37" s="92" t="s">
        <v>15</v>
      </c>
      <c r="L37" s="142"/>
      <c r="M37" s="93" t="s">
        <v>13</v>
      </c>
      <c r="N37" s="94"/>
    </row>
    <row r="38" spans="1:14" ht="29.25" customHeight="1">
      <c r="A38" s="80"/>
      <c r="B38" s="8" t="s">
        <v>17</v>
      </c>
      <c r="C38" s="97">
        <f>C30</f>
        <v>303102833</v>
      </c>
      <c r="D38" s="97">
        <f>SUM(D31:D37)</f>
        <v>31596937</v>
      </c>
      <c r="E38" s="97">
        <f>SUM(E31:E37)</f>
        <v>1699857</v>
      </c>
      <c r="F38" s="97">
        <f>SUM(F30:F37)</f>
        <v>334699770</v>
      </c>
      <c r="G38" s="97">
        <f>G30</f>
        <v>364225735</v>
      </c>
      <c r="H38" s="97">
        <f>SUM(H31:H37)</f>
        <v>34957211</v>
      </c>
      <c r="I38" s="97">
        <f>SUM(I31:I37)</f>
        <v>906946</v>
      </c>
      <c r="J38" s="97">
        <f>SUM(J30:J37)</f>
        <v>399182946</v>
      </c>
      <c r="K38" s="97">
        <f>K30</f>
        <v>433439206</v>
      </c>
      <c r="L38" s="100">
        <f>SUM(L31:L36)</f>
        <v>31739877</v>
      </c>
      <c r="M38" s="97">
        <f>SUM(M31:M36)</f>
        <v>318000</v>
      </c>
      <c r="N38" s="97">
        <f>SUM(N30:N37)</f>
        <v>465179083</v>
      </c>
    </row>
    <row r="39" spans="1:14" ht="29.25" customHeight="1">
      <c r="A39" s="10"/>
      <c r="B39" s="11"/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6"/>
      <c r="N39" s="136"/>
    </row>
    <row r="40" spans="1:10" ht="18.75" customHeight="1">
      <c r="A40" s="152" t="s">
        <v>186</v>
      </c>
      <c r="B40" s="152"/>
      <c r="C40" s="152"/>
      <c r="D40" s="152"/>
      <c r="E40" s="152"/>
      <c r="F40" s="152"/>
      <c r="G40" s="152"/>
      <c r="H40" s="152"/>
      <c r="I40" s="152"/>
      <c r="J40" s="152"/>
    </row>
    <row r="41" spans="3:10" ht="15">
      <c r="C41" s="78"/>
      <c r="D41" s="78"/>
      <c r="E41" s="78"/>
      <c r="F41" s="78"/>
      <c r="G41" s="78"/>
      <c r="H41" s="78"/>
      <c r="I41" s="78"/>
      <c r="J41" s="78"/>
    </row>
    <row r="42" spans="1:10" ht="15">
      <c r="A42" s="151" t="s">
        <v>8</v>
      </c>
      <c r="B42" s="151" t="s">
        <v>9</v>
      </c>
      <c r="C42" s="158" t="s">
        <v>158</v>
      </c>
      <c r="D42" s="158"/>
      <c r="E42" s="158"/>
      <c r="F42" s="158"/>
      <c r="G42" s="158" t="s">
        <v>187</v>
      </c>
      <c r="H42" s="158"/>
      <c r="I42" s="158"/>
      <c r="J42" s="158"/>
    </row>
    <row r="43" spans="1:10" ht="60.75" customHeight="1">
      <c r="A43" s="151"/>
      <c r="B43" s="151"/>
      <c r="C43" s="8" t="s">
        <v>10</v>
      </c>
      <c r="D43" s="8" t="s">
        <v>11</v>
      </c>
      <c r="E43" s="8" t="s">
        <v>12</v>
      </c>
      <c r="F43" s="8" t="s">
        <v>54</v>
      </c>
      <c r="G43" s="8" t="s">
        <v>10</v>
      </c>
      <c r="H43" s="8" t="s">
        <v>11</v>
      </c>
      <c r="I43" s="8" t="s">
        <v>12</v>
      </c>
      <c r="J43" s="8" t="s">
        <v>52</v>
      </c>
    </row>
    <row r="44" spans="1:14" ht="15">
      <c r="A44" s="8">
        <v>1</v>
      </c>
      <c r="B44" s="8">
        <v>2</v>
      </c>
      <c r="C44" s="8">
        <v>3</v>
      </c>
      <c r="D44" s="8">
        <v>4</v>
      </c>
      <c r="E44" s="8">
        <v>5</v>
      </c>
      <c r="F44" s="8">
        <v>6</v>
      </c>
      <c r="G44" s="8">
        <v>7</v>
      </c>
      <c r="H44" s="8">
        <v>8</v>
      </c>
      <c r="I44" s="8">
        <v>9</v>
      </c>
      <c r="J44" s="8">
        <v>10</v>
      </c>
      <c r="K44" s="10"/>
      <c r="L44" s="10"/>
      <c r="M44" s="10"/>
      <c r="N44" s="10"/>
    </row>
    <row r="45" spans="1:14" ht="47.25" customHeight="1">
      <c r="A45" s="27" t="s">
        <v>99</v>
      </c>
      <c r="B45" s="33" t="s">
        <v>129</v>
      </c>
      <c r="C45" s="8"/>
      <c r="D45" s="8"/>
      <c r="E45" s="8"/>
      <c r="F45" s="8"/>
      <c r="G45" s="8"/>
      <c r="H45" s="8"/>
      <c r="I45" s="8"/>
      <c r="J45" s="8"/>
      <c r="K45" s="11"/>
      <c r="L45" s="11"/>
      <c r="M45" s="11"/>
      <c r="N45" s="11"/>
    </row>
    <row r="46" spans="1:14" ht="30">
      <c r="A46" s="8" t="s">
        <v>13</v>
      </c>
      <c r="B46" s="9" t="s">
        <v>14</v>
      </c>
      <c r="C46" s="95">
        <v>487241148</v>
      </c>
      <c r="D46" s="86" t="s">
        <v>15</v>
      </c>
      <c r="E46" s="86" t="s">
        <v>15</v>
      </c>
      <c r="F46" s="85">
        <f>C46</f>
        <v>487241148</v>
      </c>
      <c r="G46" s="85">
        <v>521445177</v>
      </c>
      <c r="H46" s="86" t="s">
        <v>15</v>
      </c>
      <c r="I46" s="86" t="s">
        <v>15</v>
      </c>
      <c r="J46" s="85">
        <f>G46</f>
        <v>521445177</v>
      </c>
      <c r="K46" s="10"/>
      <c r="L46" s="10"/>
      <c r="M46" s="10"/>
      <c r="N46" s="10"/>
    </row>
    <row r="47" spans="1:14" ht="45">
      <c r="A47" s="8">
        <v>25010100</v>
      </c>
      <c r="B47" s="9" t="s">
        <v>162</v>
      </c>
      <c r="C47" s="85">
        <v>0</v>
      </c>
      <c r="D47" s="101">
        <f>L31*1.124128</f>
        <v>34707800.47968</v>
      </c>
      <c r="E47" s="143">
        <v>0</v>
      </c>
      <c r="F47" s="85">
        <f>D47</f>
        <v>34707800.47968</v>
      </c>
      <c r="G47" s="85">
        <v>0</v>
      </c>
      <c r="H47" s="101">
        <f>D47*1.0701993848011</f>
        <v>37144266.721152864</v>
      </c>
      <c r="I47" s="143">
        <v>0</v>
      </c>
      <c r="J47" s="85">
        <f>H47</f>
        <v>37144266.721152864</v>
      </c>
      <c r="K47" s="10"/>
      <c r="L47" s="10"/>
      <c r="M47" s="10"/>
      <c r="N47" s="10"/>
    </row>
    <row r="48" spans="1:14" ht="30">
      <c r="A48" s="8">
        <v>25010200</v>
      </c>
      <c r="B48" s="9" t="s">
        <v>163</v>
      </c>
      <c r="C48" s="85">
        <v>0</v>
      </c>
      <c r="D48" s="101">
        <f>L32*1.124128</f>
        <v>0</v>
      </c>
      <c r="E48" s="143">
        <v>0</v>
      </c>
      <c r="F48" s="85">
        <f>D48</f>
        <v>0</v>
      </c>
      <c r="G48" s="85">
        <v>0</v>
      </c>
      <c r="H48" s="101">
        <f>D48*1.0701993848011</f>
        <v>0</v>
      </c>
      <c r="I48" s="143">
        <v>0</v>
      </c>
      <c r="J48" s="85">
        <f>H48</f>
        <v>0</v>
      </c>
      <c r="K48" s="10"/>
      <c r="L48" s="10"/>
      <c r="M48" s="10"/>
      <c r="N48" s="10"/>
    </row>
    <row r="49" spans="1:10" ht="35.25" customHeight="1">
      <c r="A49" s="8">
        <v>25010300</v>
      </c>
      <c r="B49" s="9" t="s">
        <v>164</v>
      </c>
      <c r="C49" s="85">
        <v>0</v>
      </c>
      <c r="D49" s="101">
        <f>L33*1.124128</f>
        <v>569446.148576</v>
      </c>
      <c r="E49" s="143">
        <v>0</v>
      </c>
      <c r="F49" s="85">
        <f>D49</f>
        <v>569446.148576</v>
      </c>
      <c r="G49" s="95">
        <v>0</v>
      </c>
      <c r="H49" s="101">
        <f>D49*1.0701993848011</f>
        <v>609420.917883391</v>
      </c>
      <c r="I49" s="143">
        <v>0</v>
      </c>
      <c r="J49" s="85">
        <f>H49</f>
        <v>609420.917883391</v>
      </c>
    </row>
    <row r="50" spans="1:10" ht="35.25" customHeight="1">
      <c r="A50" s="8">
        <v>25010400</v>
      </c>
      <c r="B50" s="8" t="s">
        <v>165</v>
      </c>
      <c r="C50" s="85"/>
      <c r="D50" s="101">
        <f>L34*1.124128</f>
        <v>44965.12</v>
      </c>
      <c r="E50" s="143"/>
      <c r="F50" s="85">
        <f>D50</f>
        <v>44965.12</v>
      </c>
      <c r="G50" s="95"/>
      <c r="H50" s="101">
        <f>D50*1.0701993848011</f>
        <v>48121.64376150764</v>
      </c>
      <c r="I50" s="143"/>
      <c r="J50" s="85">
        <f>H50</f>
        <v>48121.64376150764</v>
      </c>
    </row>
    <row r="51" spans="1:10" ht="48.75" customHeight="1">
      <c r="A51" s="81">
        <v>602400</v>
      </c>
      <c r="B51" s="82" t="s">
        <v>166</v>
      </c>
      <c r="C51" s="92" t="s">
        <v>15</v>
      </c>
      <c r="D51" s="101">
        <f>L36*1.124128</f>
        <v>357472.704</v>
      </c>
      <c r="E51" s="101">
        <f>D51</f>
        <v>357472.704</v>
      </c>
      <c r="F51" s="85">
        <f>D51</f>
        <v>357472.704</v>
      </c>
      <c r="G51" s="92" t="s">
        <v>15</v>
      </c>
      <c r="H51" s="101">
        <f>D51*1.0701993848011</f>
        <v>382567.06790398574</v>
      </c>
      <c r="I51" s="101">
        <f>H51</f>
        <v>382567.06790398574</v>
      </c>
      <c r="J51" s="85">
        <f>H51</f>
        <v>382567.06790398574</v>
      </c>
    </row>
    <row r="52" spans="1:10" ht="24" customHeight="1">
      <c r="A52" s="81" t="s">
        <v>13</v>
      </c>
      <c r="B52" s="80" t="s">
        <v>16</v>
      </c>
      <c r="C52" s="92" t="s">
        <v>15</v>
      </c>
      <c r="D52" s="142" t="s">
        <v>13</v>
      </c>
      <c r="E52" s="144" t="s">
        <v>13</v>
      </c>
      <c r="F52" s="93" t="s">
        <v>13</v>
      </c>
      <c r="G52" s="92" t="s">
        <v>15</v>
      </c>
      <c r="H52" s="142" t="s">
        <v>13</v>
      </c>
      <c r="I52" s="142" t="s">
        <v>13</v>
      </c>
      <c r="J52" s="92" t="s">
        <v>13</v>
      </c>
    </row>
    <row r="53" spans="1:10" ht="26.25" customHeight="1">
      <c r="A53" s="80"/>
      <c r="B53" s="8" t="s">
        <v>17</v>
      </c>
      <c r="C53" s="97">
        <f>C46</f>
        <v>487241148</v>
      </c>
      <c r="D53" s="100">
        <f>SUM(D47:D51)</f>
        <v>35679684.452256</v>
      </c>
      <c r="E53" s="100">
        <f>SUM(E47:E51)</f>
        <v>357472.704</v>
      </c>
      <c r="F53" s="97">
        <f>SUM(F46:F52)</f>
        <v>522920832.452256</v>
      </c>
      <c r="G53" s="97">
        <f>G46</f>
        <v>521445177</v>
      </c>
      <c r="H53" s="100">
        <f>SUM(H47:H51)</f>
        <v>38184376.35070175</v>
      </c>
      <c r="I53" s="100">
        <f>SUM(I47:I51)</f>
        <v>382567.06790398574</v>
      </c>
      <c r="J53" s="97">
        <f>SUM(J46:J52)</f>
        <v>559629553.3507018</v>
      </c>
    </row>
    <row r="56" spans="1:14" ht="15">
      <c r="A56" s="153" t="s">
        <v>18</v>
      </c>
      <c r="B56" s="153"/>
      <c r="C56" s="153"/>
      <c r="D56" s="153"/>
      <c r="E56" s="153"/>
      <c r="F56" s="153"/>
      <c r="G56" s="153"/>
      <c r="H56" s="153"/>
      <c r="I56" s="153"/>
      <c r="J56" s="153"/>
      <c r="K56" s="153"/>
      <c r="L56" s="153"/>
      <c r="M56" s="153"/>
      <c r="N56" s="153"/>
    </row>
    <row r="57" spans="1:14" ht="21" customHeight="1">
      <c r="A57" s="153" t="s">
        <v>188</v>
      </c>
      <c r="B57" s="153"/>
      <c r="C57" s="153"/>
      <c r="D57" s="153"/>
      <c r="E57" s="153"/>
      <c r="F57" s="153"/>
      <c r="G57" s="153"/>
      <c r="H57" s="153"/>
      <c r="I57" s="153"/>
      <c r="J57" s="153"/>
      <c r="K57" s="153"/>
      <c r="L57" s="153"/>
      <c r="M57" s="153"/>
      <c r="N57" s="153"/>
    </row>
    <row r="58" spans="1:14" ht="15">
      <c r="A58" s="5"/>
      <c r="M58" s="5"/>
      <c r="N58" s="5" t="s">
        <v>7</v>
      </c>
    </row>
    <row r="59" spans="1:14" ht="21.75" customHeight="1">
      <c r="A59" s="151" t="s">
        <v>19</v>
      </c>
      <c r="B59" s="151" t="s">
        <v>9</v>
      </c>
      <c r="C59" s="158" t="s">
        <v>183</v>
      </c>
      <c r="D59" s="158"/>
      <c r="E59" s="158"/>
      <c r="F59" s="158"/>
      <c r="G59" s="158" t="s">
        <v>184</v>
      </c>
      <c r="H59" s="158"/>
      <c r="I59" s="158"/>
      <c r="J59" s="158"/>
      <c r="K59" s="158" t="s">
        <v>185</v>
      </c>
      <c r="L59" s="158"/>
      <c r="M59" s="158"/>
      <c r="N59" s="158"/>
    </row>
    <row r="60" spans="1:14" ht="63" customHeight="1">
      <c r="A60" s="151"/>
      <c r="B60" s="151"/>
      <c r="C60" s="8" t="s">
        <v>10</v>
      </c>
      <c r="D60" s="8" t="s">
        <v>11</v>
      </c>
      <c r="E60" s="8" t="s">
        <v>12</v>
      </c>
      <c r="F60" s="8" t="s">
        <v>54</v>
      </c>
      <c r="G60" s="8" t="s">
        <v>10</v>
      </c>
      <c r="H60" s="8" t="s">
        <v>11</v>
      </c>
      <c r="I60" s="8" t="s">
        <v>12</v>
      </c>
      <c r="J60" s="8" t="s">
        <v>52</v>
      </c>
      <c r="K60" s="8" t="s">
        <v>10</v>
      </c>
      <c r="L60" s="8" t="s">
        <v>11</v>
      </c>
      <c r="M60" s="8" t="s">
        <v>12</v>
      </c>
      <c r="N60" s="8" t="s">
        <v>53</v>
      </c>
    </row>
    <row r="61" spans="1:14" ht="15">
      <c r="A61" s="8">
        <v>1</v>
      </c>
      <c r="B61" s="8">
        <v>2</v>
      </c>
      <c r="C61" s="8">
        <v>3</v>
      </c>
      <c r="D61" s="8">
        <v>4</v>
      </c>
      <c r="E61" s="8">
        <v>5</v>
      </c>
      <c r="F61" s="8">
        <v>6</v>
      </c>
      <c r="G61" s="8">
        <v>7</v>
      </c>
      <c r="H61" s="8">
        <v>8</v>
      </c>
      <c r="I61" s="8">
        <v>9</v>
      </c>
      <c r="J61" s="8">
        <v>10</v>
      </c>
      <c r="K61" s="8">
        <v>11</v>
      </c>
      <c r="L61" s="8">
        <v>12</v>
      </c>
      <c r="M61" s="8">
        <v>13</v>
      </c>
      <c r="N61" s="8">
        <v>14</v>
      </c>
    </row>
    <row r="62" spans="1:14" ht="18.75">
      <c r="A62" s="27" t="s">
        <v>99</v>
      </c>
      <c r="B62" s="29" t="s">
        <v>129</v>
      </c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</row>
    <row r="63" spans="1:14" ht="18.75">
      <c r="A63" s="12">
        <v>2111</v>
      </c>
      <c r="B63" s="13" t="s">
        <v>69</v>
      </c>
      <c r="C63" s="85">
        <v>199681075</v>
      </c>
      <c r="D63" s="87">
        <v>0</v>
      </c>
      <c r="E63" s="85">
        <v>0</v>
      </c>
      <c r="F63" s="85">
        <f>C63+D63</f>
        <v>199681075</v>
      </c>
      <c r="G63" s="85">
        <v>251947495</v>
      </c>
      <c r="H63" s="85">
        <v>0</v>
      </c>
      <c r="I63" s="85">
        <v>0</v>
      </c>
      <c r="J63" s="85">
        <f aca="true" t="shared" si="3" ref="J63:J80">G63+H63</f>
        <v>251947495</v>
      </c>
      <c r="K63" s="85">
        <v>299204934</v>
      </c>
      <c r="L63" s="85">
        <v>0</v>
      </c>
      <c r="M63" s="85">
        <v>0</v>
      </c>
      <c r="N63" s="85">
        <f aca="true" t="shared" si="4" ref="N63:N83">K63+L63</f>
        <v>299204934</v>
      </c>
    </row>
    <row r="64" spans="1:14" ht="18.75">
      <c r="A64" s="12">
        <v>2120</v>
      </c>
      <c r="B64" s="13" t="s">
        <v>70</v>
      </c>
      <c r="C64" s="85">
        <v>43890479</v>
      </c>
      <c r="D64" s="87">
        <v>0</v>
      </c>
      <c r="E64" s="85">
        <v>0</v>
      </c>
      <c r="F64" s="85">
        <f aca="true" t="shared" si="5" ref="F64:F83">C64+D64</f>
        <v>43890479</v>
      </c>
      <c r="G64" s="85">
        <v>55428450</v>
      </c>
      <c r="H64" s="85">
        <v>0</v>
      </c>
      <c r="I64" s="85">
        <v>0</v>
      </c>
      <c r="J64" s="85">
        <f t="shared" si="3"/>
        <v>55428450</v>
      </c>
      <c r="K64" s="85">
        <v>65825086</v>
      </c>
      <c r="L64" s="85">
        <v>0</v>
      </c>
      <c r="M64" s="85">
        <v>0</v>
      </c>
      <c r="N64" s="85">
        <f t="shared" si="4"/>
        <v>65825086</v>
      </c>
    </row>
    <row r="65" spans="1:14" ht="30">
      <c r="A65" s="12">
        <v>2210</v>
      </c>
      <c r="B65" s="13" t="s">
        <v>71</v>
      </c>
      <c r="C65" s="85">
        <v>5377385</v>
      </c>
      <c r="D65" s="85">
        <f>85830+475959</f>
        <v>561789</v>
      </c>
      <c r="E65" s="85">
        <v>0</v>
      </c>
      <c r="F65" s="85">
        <f t="shared" si="5"/>
        <v>5939174</v>
      </c>
      <c r="G65" s="85">
        <v>5521289</v>
      </c>
      <c r="H65" s="101">
        <f>280000+384663.38</f>
        <v>664663.38</v>
      </c>
      <c r="I65" s="101">
        <v>0</v>
      </c>
      <c r="J65" s="85">
        <f t="shared" si="3"/>
        <v>6185952.38</v>
      </c>
      <c r="K65" s="85">
        <v>4409640</v>
      </c>
      <c r="L65" s="101">
        <v>120000</v>
      </c>
      <c r="M65" s="85">
        <v>0</v>
      </c>
      <c r="N65" s="85">
        <f t="shared" si="4"/>
        <v>4529640</v>
      </c>
    </row>
    <row r="66" spans="1:14" ht="30">
      <c r="A66" s="12">
        <v>2220</v>
      </c>
      <c r="B66" s="13" t="s">
        <v>132</v>
      </c>
      <c r="C66" s="85">
        <v>114081</v>
      </c>
      <c r="D66" s="87">
        <v>0</v>
      </c>
      <c r="E66" s="85">
        <v>0</v>
      </c>
      <c r="F66" s="85">
        <f t="shared" si="5"/>
        <v>114081</v>
      </c>
      <c r="G66" s="85">
        <v>297711</v>
      </c>
      <c r="H66" s="101">
        <v>0</v>
      </c>
      <c r="I66" s="101">
        <v>0</v>
      </c>
      <c r="J66" s="85">
        <f t="shared" si="3"/>
        <v>297711</v>
      </c>
      <c r="K66" s="85">
        <v>208755</v>
      </c>
      <c r="L66" s="101">
        <v>0</v>
      </c>
      <c r="M66" s="85">
        <v>0</v>
      </c>
      <c r="N66" s="85">
        <f t="shared" si="4"/>
        <v>208755</v>
      </c>
    </row>
    <row r="67" spans="1:14" ht="18.75">
      <c r="A67" s="12">
        <v>2230</v>
      </c>
      <c r="B67" s="13" t="s">
        <v>133</v>
      </c>
      <c r="C67" s="85">
        <v>14725122</v>
      </c>
      <c r="D67" s="85">
        <f>29214094+987</f>
        <v>29215081</v>
      </c>
      <c r="E67" s="85">
        <v>0</v>
      </c>
      <c r="F67" s="85">
        <f t="shared" si="5"/>
        <v>43940203</v>
      </c>
      <c r="G67" s="85">
        <v>9990457</v>
      </c>
      <c r="H67" s="101">
        <f>32482201</f>
        <v>32482201</v>
      </c>
      <c r="I67" s="101">
        <v>0</v>
      </c>
      <c r="J67" s="85">
        <f t="shared" si="3"/>
        <v>42472658</v>
      </c>
      <c r="K67" s="85">
        <v>14483993</v>
      </c>
      <c r="L67" s="101">
        <v>30875310</v>
      </c>
      <c r="M67" s="85">
        <v>0</v>
      </c>
      <c r="N67" s="85">
        <f t="shared" si="4"/>
        <v>45359303</v>
      </c>
    </row>
    <row r="68" spans="1:14" ht="18.75">
      <c r="A68" s="12">
        <v>2240</v>
      </c>
      <c r="B68" s="13" t="s">
        <v>72</v>
      </c>
      <c r="C68" s="85">
        <v>5063890</v>
      </c>
      <c r="D68" s="87">
        <v>5576</v>
      </c>
      <c r="E68" s="85">
        <v>0</v>
      </c>
      <c r="F68" s="85">
        <f t="shared" si="5"/>
        <v>5069466</v>
      </c>
      <c r="G68" s="85">
        <v>4915244</v>
      </c>
      <c r="H68" s="101">
        <v>20000</v>
      </c>
      <c r="I68" s="101">
        <v>0</v>
      </c>
      <c r="J68" s="85">
        <f t="shared" si="3"/>
        <v>4935244</v>
      </c>
      <c r="K68" s="85">
        <v>5204248</v>
      </c>
      <c r="L68" s="101">
        <v>20000</v>
      </c>
      <c r="M68" s="85">
        <v>0</v>
      </c>
      <c r="N68" s="85">
        <f t="shared" si="4"/>
        <v>5224248</v>
      </c>
    </row>
    <row r="69" spans="1:14" ht="18.75">
      <c r="A69" s="12">
        <v>2250</v>
      </c>
      <c r="B69" s="14" t="s">
        <v>73</v>
      </c>
      <c r="C69" s="85">
        <v>5825</v>
      </c>
      <c r="D69" s="87">
        <v>0</v>
      </c>
      <c r="E69" s="85">
        <v>0</v>
      </c>
      <c r="F69" s="85">
        <f t="shared" si="5"/>
        <v>5825</v>
      </c>
      <c r="G69" s="85">
        <v>81700</v>
      </c>
      <c r="H69" s="101">
        <v>0</v>
      </c>
      <c r="I69" s="101">
        <v>0</v>
      </c>
      <c r="J69" s="85">
        <f t="shared" si="3"/>
        <v>81700</v>
      </c>
      <c r="K69" s="85">
        <v>7000</v>
      </c>
      <c r="L69" s="101">
        <v>0</v>
      </c>
      <c r="M69" s="85">
        <v>0</v>
      </c>
      <c r="N69" s="85">
        <f t="shared" si="4"/>
        <v>7000</v>
      </c>
    </row>
    <row r="70" spans="1:14" ht="37.5" customHeight="1">
      <c r="A70" s="12">
        <v>2270</v>
      </c>
      <c r="B70" s="14" t="s">
        <v>74</v>
      </c>
      <c r="C70" s="85">
        <f>C71+C72+C73+C74+C75</f>
        <v>34203729</v>
      </c>
      <c r="D70" s="87">
        <v>0</v>
      </c>
      <c r="E70" s="85">
        <v>0</v>
      </c>
      <c r="F70" s="85">
        <f t="shared" si="5"/>
        <v>34203729</v>
      </c>
      <c r="G70" s="85">
        <f>G71+G72+G73+G74+G75</f>
        <v>36036004</v>
      </c>
      <c r="H70" s="101">
        <f>H71+H72+H73+H74+H75</f>
        <v>768401</v>
      </c>
      <c r="I70" s="101">
        <v>0</v>
      </c>
      <c r="J70" s="85">
        <f>G70+H70</f>
        <v>36804405</v>
      </c>
      <c r="K70" s="85">
        <f>K71+K72+K73+K74+K75</f>
        <v>44035870</v>
      </c>
      <c r="L70" s="101">
        <f>L71+L72+L73</f>
        <v>286567</v>
      </c>
      <c r="M70" s="85">
        <v>0</v>
      </c>
      <c r="N70" s="85">
        <f t="shared" si="4"/>
        <v>44322437</v>
      </c>
    </row>
    <row r="71" spans="1:14" ht="18.75" customHeight="1">
      <c r="A71" s="15">
        <v>2271</v>
      </c>
      <c r="B71" s="14" t="s">
        <v>75</v>
      </c>
      <c r="C71" s="85">
        <v>24857454</v>
      </c>
      <c r="D71" s="87">
        <v>0</v>
      </c>
      <c r="E71" s="85">
        <v>0</v>
      </c>
      <c r="F71" s="85">
        <f t="shared" si="5"/>
        <v>24857454</v>
      </c>
      <c r="G71" s="85">
        <v>25294479</v>
      </c>
      <c r="H71" s="101">
        <v>678184</v>
      </c>
      <c r="I71" s="101">
        <v>0</v>
      </c>
      <c r="J71" s="85">
        <f t="shared" si="3"/>
        <v>25972663</v>
      </c>
      <c r="K71" s="85">
        <v>30951684</v>
      </c>
      <c r="L71" s="101">
        <v>215009</v>
      </c>
      <c r="M71" s="85">
        <v>0</v>
      </c>
      <c r="N71" s="85">
        <f t="shared" si="4"/>
        <v>31166693</v>
      </c>
    </row>
    <row r="72" spans="1:14" ht="30">
      <c r="A72" s="15">
        <v>2272</v>
      </c>
      <c r="B72" s="14" t="s">
        <v>76</v>
      </c>
      <c r="C72" s="85">
        <v>1719287</v>
      </c>
      <c r="D72" s="87">
        <v>0</v>
      </c>
      <c r="E72" s="85">
        <v>0</v>
      </c>
      <c r="F72" s="85">
        <f t="shared" si="5"/>
        <v>1719287</v>
      </c>
      <c r="G72" s="85">
        <v>2472362</v>
      </c>
      <c r="H72" s="101">
        <v>6936</v>
      </c>
      <c r="I72" s="101">
        <v>0</v>
      </c>
      <c r="J72" s="85">
        <f t="shared" si="3"/>
        <v>2479298</v>
      </c>
      <c r="K72" s="85">
        <v>3118740</v>
      </c>
      <c r="L72" s="101">
        <v>6322</v>
      </c>
      <c r="M72" s="85">
        <v>0</v>
      </c>
      <c r="N72" s="85">
        <f t="shared" si="4"/>
        <v>3125062</v>
      </c>
    </row>
    <row r="73" spans="1:14" ht="18.75">
      <c r="A73" s="15">
        <v>2273</v>
      </c>
      <c r="B73" s="14" t="s">
        <v>77</v>
      </c>
      <c r="C73" s="85">
        <v>6229644</v>
      </c>
      <c r="D73" s="87">
        <v>0</v>
      </c>
      <c r="E73" s="85">
        <v>0</v>
      </c>
      <c r="F73" s="85">
        <f t="shared" si="5"/>
        <v>6229644</v>
      </c>
      <c r="G73" s="85">
        <v>6748490</v>
      </c>
      <c r="H73" s="101">
        <v>83111</v>
      </c>
      <c r="I73" s="101">
        <v>0</v>
      </c>
      <c r="J73" s="85">
        <f t="shared" si="3"/>
        <v>6831601</v>
      </c>
      <c r="K73" s="85">
        <v>8472758</v>
      </c>
      <c r="L73" s="101">
        <v>65236</v>
      </c>
      <c r="M73" s="85">
        <v>0</v>
      </c>
      <c r="N73" s="85">
        <f t="shared" si="4"/>
        <v>8537994</v>
      </c>
    </row>
    <row r="74" spans="1:14" ht="18.75">
      <c r="A74" s="15">
        <v>2274</v>
      </c>
      <c r="B74" s="14" t="s">
        <v>78</v>
      </c>
      <c r="C74" s="85">
        <v>741659</v>
      </c>
      <c r="D74" s="87">
        <v>0</v>
      </c>
      <c r="E74" s="85">
        <v>0</v>
      </c>
      <c r="F74" s="85">
        <f t="shared" si="5"/>
        <v>741659</v>
      </c>
      <c r="G74" s="85">
        <v>485796</v>
      </c>
      <c r="H74" s="101">
        <v>170</v>
      </c>
      <c r="I74" s="101">
        <v>0</v>
      </c>
      <c r="J74" s="85">
        <f t="shared" si="3"/>
        <v>485966</v>
      </c>
      <c r="K74" s="85">
        <v>358754</v>
      </c>
      <c r="L74" s="101"/>
      <c r="M74" s="85">
        <v>0</v>
      </c>
      <c r="N74" s="85">
        <f t="shared" si="4"/>
        <v>358754</v>
      </c>
    </row>
    <row r="75" spans="1:14" ht="30">
      <c r="A75" s="15">
        <v>2275</v>
      </c>
      <c r="B75" s="14" t="s">
        <v>167</v>
      </c>
      <c r="C75" s="85">
        <v>655685</v>
      </c>
      <c r="D75" s="87">
        <v>0</v>
      </c>
      <c r="E75" s="85">
        <v>0</v>
      </c>
      <c r="F75" s="85">
        <f t="shared" si="5"/>
        <v>655685</v>
      </c>
      <c r="G75" s="85">
        <v>1034877</v>
      </c>
      <c r="H75" s="101">
        <v>0</v>
      </c>
      <c r="I75" s="101">
        <v>0</v>
      </c>
      <c r="J75" s="85">
        <f>G75+H75</f>
        <v>1034877</v>
      </c>
      <c r="K75" s="85">
        <v>1133934</v>
      </c>
      <c r="L75" s="101">
        <v>0</v>
      </c>
      <c r="M75" s="85">
        <v>0</v>
      </c>
      <c r="N75" s="85">
        <f t="shared" si="4"/>
        <v>1133934</v>
      </c>
    </row>
    <row r="76" spans="1:14" ht="45">
      <c r="A76" s="15">
        <v>2282</v>
      </c>
      <c r="B76" s="14" t="s">
        <v>80</v>
      </c>
      <c r="C76" s="85">
        <v>10024</v>
      </c>
      <c r="D76" s="87">
        <v>0</v>
      </c>
      <c r="E76" s="85">
        <v>0</v>
      </c>
      <c r="F76" s="85">
        <f t="shared" si="5"/>
        <v>10024</v>
      </c>
      <c r="G76" s="85">
        <v>6520</v>
      </c>
      <c r="H76" s="101">
        <v>0</v>
      </c>
      <c r="I76" s="101">
        <v>0</v>
      </c>
      <c r="J76" s="85">
        <f t="shared" si="3"/>
        <v>6520</v>
      </c>
      <c r="K76" s="85">
        <v>52920</v>
      </c>
      <c r="L76" s="101">
        <v>0</v>
      </c>
      <c r="M76" s="85">
        <v>0</v>
      </c>
      <c r="N76" s="85">
        <f t="shared" si="4"/>
        <v>52920</v>
      </c>
    </row>
    <row r="77" spans="1:14" ht="18.75">
      <c r="A77" s="15">
        <v>2800</v>
      </c>
      <c r="B77" s="14" t="s">
        <v>81</v>
      </c>
      <c r="C77" s="85">
        <v>31223</v>
      </c>
      <c r="D77" s="85">
        <v>61369</v>
      </c>
      <c r="E77" s="85">
        <v>0</v>
      </c>
      <c r="F77" s="85">
        <f t="shared" si="5"/>
        <v>92592</v>
      </c>
      <c r="G77" s="85">
        <v>865</v>
      </c>
      <c r="H77" s="101">
        <v>65000</v>
      </c>
      <c r="I77" s="101">
        <v>0</v>
      </c>
      <c r="J77" s="85">
        <f t="shared" si="3"/>
        <v>65865</v>
      </c>
      <c r="K77" s="85">
        <v>6760</v>
      </c>
      <c r="L77" s="101">
        <v>70000</v>
      </c>
      <c r="M77" s="85">
        <v>0</v>
      </c>
      <c r="N77" s="85">
        <f t="shared" si="4"/>
        <v>76760</v>
      </c>
    </row>
    <row r="78" spans="1:14" ht="18.75">
      <c r="A78" s="15">
        <v>3000</v>
      </c>
      <c r="B78" s="14" t="s">
        <v>82</v>
      </c>
      <c r="C78" s="85"/>
      <c r="D78" s="85">
        <f>D79+D83</f>
        <v>2502585</v>
      </c>
      <c r="E78" s="85"/>
      <c r="F78" s="85">
        <f>F79+F83</f>
        <v>2502585</v>
      </c>
      <c r="G78" s="85"/>
      <c r="H78" s="101">
        <v>956946</v>
      </c>
      <c r="I78" s="101">
        <v>906946</v>
      </c>
      <c r="J78" s="85">
        <f t="shared" si="3"/>
        <v>956946</v>
      </c>
      <c r="K78" s="85"/>
      <c r="L78" s="101">
        <f>50000+318000</f>
        <v>368000</v>
      </c>
      <c r="M78" s="85">
        <v>318000</v>
      </c>
      <c r="N78" s="85">
        <f t="shared" si="4"/>
        <v>368000</v>
      </c>
    </row>
    <row r="79" spans="1:14" ht="18.75">
      <c r="A79" s="15">
        <v>3100</v>
      </c>
      <c r="B79" s="14" t="s">
        <v>83</v>
      </c>
      <c r="C79" s="85">
        <v>0</v>
      </c>
      <c r="D79" s="85">
        <f>D80+D83</f>
        <v>1753122</v>
      </c>
      <c r="E79" s="85">
        <v>1699857</v>
      </c>
      <c r="F79" s="85">
        <f t="shared" si="5"/>
        <v>1753122</v>
      </c>
      <c r="G79" s="85">
        <v>0</v>
      </c>
      <c r="H79" s="101">
        <v>956946</v>
      </c>
      <c r="I79" s="101">
        <v>906946</v>
      </c>
      <c r="J79" s="85">
        <f t="shared" si="3"/>
        <v>956946</v>
      </c>
      <c r="K79" s="85">
        <v>0</v>
      </c>
      <c r="L79" s="101">
        <f>50000+318000</f>
        <v>368000</v>
      </c>
      <c r="M79" s="85">
        <v>318000</v>
      </c>
      <c r="N79" s="85">
        <f t="shared" si="4"/>
        <v>368000</v>
      </c>
    </row>
    <row r="80" spans="1:14" ht="30">
      <c r="A80" s="15">
        <v>3110</v>
      </c>
      <c r="B80" s="14" t="s">
        <v>84</v>
      </c>
      <c r="C80" s="85">
        <v>0</v>
      </c>
      <c r="D80" s="85">
        <f>968459+35200</f>
        <v>1003659</v>
      </c>
      <c r="E80" s="85">
        <v>950394</v>
      </c>
      <c r="F80" s="85">
        <f t="shared" si="5"/>
        <v>1003659</v>
      </c>
      <c r="G80" s="85">
        <v>0</v>
      </c>
      <c r="H80" s="101">
        <v>956946</v>
      </c>
      <c r="I80" s="101">
        <v>906946</v>
      </c>
      <c r="J80" s="85">
        <f t="shared" si="3"/>
        <v>956946</v>
      </c>
      <c r="K80" s="85">
        <v>0</v>
      </c>
      <c r="L80" s="101">
        <f>50000+318000</f>
        <v>368000</v>
      </c>
      <c r="M80" s="85">
        <v>318000</v>
      </c>
      <c r="N80" s="85">
        <f t="shared" si="4"/>
        <v>368000</v>
      </c>
    </row>
    <row r="81" spans="1:14" ht="18.75">
      <c r="A81" s="15">
        <v>3130</v>
      </c>
      <c r="B81" s="14" t="s">
        <v>85</v>
      </c>
      <c r="C81" s="85">
        <v>0</v>
      </c>
      <c r="D81" s="87">
        <v>0</v>
      </c>
      <c r="E81" s="85">
        <v>0</v>
      </c>
      <c r="F81" s="85">
        <f t="shared" si="5"/>
        <v>0</v>
      </c>
      <c r="G81" s="85">
        <v>0</v>
      </c>
      <c r="H81" s="101">
        <v>0</v>
      </c>
      <c r="I81" s="101">
        <v>0</v>
      </c>
      <c r="J81" s="85">
        <v>0</v>
      </c>
      <c r="K81" s="85">
        <v>0</v>
      </c>
      <c r="L81" s="101"/>
      <c r="M81" s="85"/>
      <c r="N81" s="85">
        <f t="shared" si="4"/>
        <v>0</v>
      </c>
    </row>
    <row r="82" spans="1:14" ht="30">
      <c r="A82" s="15">
        <v>3131</v>
      </c>
      <c r="B82" s="14" t="s">
        <v>86</v>
      </c>
      <c r="C82" s="85">
        <v>0</v>
      </c>
      <c r="D82" s="87">
        <v>0</v>
      </c>
      <c r="E82" s="85">
        <v>0</v>
      </c>
      <c r="F82" s="85">
        <f t="shared" si="5"/>
        <v>0</v>
      </c>
      <c r="G82" s="85">
        <v>0</v>
      </c>
      <c r="H82" s="101">
        <v>0</v>
      </c>
      <c r="I82" s="101">
        <v>0</v>
      </c>
      <c r="J82" s="85">
        <v>0</v>
      </c>
      <c r="K82" s="85">
        <v>0</v>
      </c>
      <c r="L82" s="101">
        <v>0</v>
      </c>
      <c r="M82" s="85">
        <v>0</v>
      </c>
      <c r="N82" s="85">
        <v>0</v>
      </c>
    </row>
    <row r="83" spans="1:14" ht="18.75">
      <c r="A83" s="15">
        <v>3132</v>
      </c>
      <c r="B83" s="14" t="s">
        <v>87</v>
      </c>
      <c r="C83" s="85">
        <v>0</v>
      </c>
      <c r="D83" s="87">
        <v>749463</v>
      </c>
      <c r="E83" s="85">
        <v>749463</v>
      </c>
      <c r="F83" s="85">
        <f t="shared" si="5"/>
        <v>749463</v>
      </c>
      <c r="G83" s="85">
        <v>0</v>
      </c>
      <c r="H83" s="101"/>
      <c r="I83" s="85"/>
      <c r="J83" s="85">
        <v>0</v>
      </c>
      <c r="K83" s="85">
        <v>0</v>
      </c>
      <c r="L83" s="101"/>
      <c r="M83" s="85"/>
      <c r="N83" s="85">
        <f t="shared" si="4"/>
        <v>0</v>
      </c>
    </row>
    <row r="84" spans="1:14" ht="24" customHeight="1">
      <c r="A84" s="8" t="s">
        <v>13</v>
      </c>
      <c r="B84" s="30" t="s">
        <v>17</v>
      </c>
      <c r="C84" s="97">
        <f>C77+C76+C70+C69+C68+C67+C66+C65+C64+C63</f>
        <v>303102833</v>
      </c>
      <c r="D84" s="98">
        <f>D77+D79+D67+D65+D68</f>
        <v>31596937</v>
      </c>
      <c r="E84" s="99">
        <f>E80+E83</f>
        <v>1699857</v>
      </c>
      <c r="F84" s="98">
        <f>C84+D84</f>
        <v>334699770</v>
      </c>
      <c r="G84" s="97">
        <f>G77+G76+G70+G69+G68+G67+G66+G65+G64+G63</f>
        <v>364225735</v>
      </c>
      <c r="H84" s="98">
        <f>H77+H79+H67+H65+H68+H70</f>
        <v>34957211.38</v>
      </c>
      <c r="I84" s="99">
        <f>I65+I67+I68+I71+I72+I73+I74+I77+I80+I83</f>
        <v>906946</v>
      </c>
      <c r="J84" s="99">
        <f>G84+H84</f>
        <v>399182946.38</v>
      </c>
      <c r="K84" s="100">
        <f>K77+K76+K70+K69+K68+K67+K66+K65+K64+K63</f>
        <v>433439206</v>
      </c>
      <c r="L84" s="103">
        <f>L65+L67+L68+L71+L72+L73+L74+L77+L79</f>
        <v>31739877</v>
      </c>
      <c r="M84" s="99">
        <f>M83+M79</f>
        <v>318000</v>
      </c>
      <c r="N84" s="99">
        <f>K84+L84</f>
        <v>465179083</v>
      </c>
    </row>
    <row r="85" spans="3:10" ht="37.5" customHeight="1">
      <c r="C85" s="57"/>
      <c r="D85" s="137"/>
      <c r="E85" s="57"/>
      <c r="F85" s="57"/>
      <c r="G85" s="57"/>
      <c r="H85" s="137"/>
      <c r="I85" s="57"/>
      <c r="J85" s="53"/>
    </row>
    <row r="86" spans="1:14" ht="15">
      <c r="A86" s="152" t="s">
        <v>189</v>
      </c>
      <c r="B86" s="152"/>
      <c r="C86" s="152"/>
      <c r="D86" s="152"/>
      <c r="E86" s="152"/>
      <c r="F86" s="152"/>
      <c r="G86" s="152"/>
      <c r="H86" s="152"/>
      <c r="I86" s="152"/>
      <c r="J86" s="152"/>
      <c r="K86" s="152"/>
      <c r="L86" s="152"/>
      <c r="M86" s="152"/>
      <c r="N86" s="152"/>
    </row>
    <row r="87" spans="1:14" ht="15">
      <c r="A87" s="5"/>
      <c r="M87" s="5"/>
      <c r="N87" s="5" t="s">
        <v>7</v>
      </c>
    </row>
    <row r="89" spans="1:14" ht="15">
      <c r="A89" s="151" t="s">
        <v>20</v>
      </c>
      <c r="B89" s="151" t="s">
        <v>9</v>
      </c>
      <c r="C89" s="151" t="s">
        <v>190</v>
      </c>
      <c r="D89" s="151"/>
      <c r="E89" s="151"/>
      <c r="F89" s="151"/>
      <c r="G89" s="151" t="s">
        <v>191</v>
      </c>
      <c r="H89" s="151"/>
      <c r="I89" s="151"/>
      <c r="J89" s="151"/>
      <c r="K89" s="151" t="s">
        <v>185</v>
      </c>
      <c r="L89" s="151"/>
      <c r="M89" s="151"/>
      <c r="N89" s="151"/>
    </row>
    <row r="90" spans="1:14" ht="58.5" customHeight="1">
      <c r="A90" s="151"/>
      <c r="B90" s="151"/>
      <c r="C90" s="8" t="s">
        <v>10</v>
      </c>
      <c r="D90" s="8" t="s">
        <v>11</v>
      </c>
      <c r="E90" s="8" t="s">
        <v>12</v>
      </c>
      <c r="F90" s="8" t="s">
        <v>54</v>
      </c>
      <c r="G90" s="8" t="s">
        <v>10</v>
      </c>
      <c r="H90" s="8" t="s">
        <v>11</v>
      </c>
      <c r="I90" s="8" t="s">
        <v>12</v>
      </c>
      <c r="J90" s="8" t="s">
        <v>52</v>
      </c>
      <c r="K90" s="8" t="s">
        <v>10</v>
      </c>
      <c r="L90" s="8"/>
      <c r="M90" s="8" t="s">
        <v>12</v>
      </c>
      <c r="N90" s="8" t="s">
        <v>53</v>
      </c>
    </row>
    <row r="91" spans="1:14" ht="15">
      <c r="A91" s="8">
        <v>1</v>
      </c>
      <c r="B91" s="8">
        <v>2</v>
      </c>
      <c r="C91" s="8">
        <v>3</v>
      </c>
      <c r="D91" s="8">
        <v>4</v>
      </c>
      <c r="E91" s="8">
        <v>5</v>
      </c>
      <c r="F91" s="8">
        <v>6</v>
      </c>
      <c r="G91" s="8">
        <v>7</v>
      </c>
      <c r="H91" s="8">
        <v>8</v>
      </c>
      <c r="I91" s="8">
        <v>9</v>
      </c>
      <c r="J91" s="8">
        <v>10</v>
      </c>
      <c r="K91" s="8">
        <v>11</v>
      </c>
      <c r="L91" s="8"/>
      <c r="M91" s="8">
        <v>13</v>
      </c>
      <c r="N91" s="8">
        <v>14</v>
      </c>
    </row>
    <row r="92" spans="1:14" ht="15">
      <c r="A92" s="9" t="s">
        <v>13</v>
      </c>
      <c r="B92" s="9" t="s">
        <v>13</v>
      </c>
      <c r="C92" s="9" t="s">
        <v>13</v>
      </c>
      <c r="D92" s="9" t="s">
        <v>13</v>
      </c>
      <c r="E92" s="9" t="s">
        <v>13</v>
      </c>
      <c r="F92" s="9" t="s">
        <v>13</v>
      </c>
      <c r="G92" s="9" t="s">
        <v>13</v>
      </c>
      <c r="H92" s="9" t="s">
        <v>13</v>
      </c>
      <c r="I92" s="9" t="s">
        <v>13</v>
      </c>
      <c r="J92" s="9" t="s">
        <v>13</v>
      </c>
      <c r="K92" s="8" t="s">
        <v>13</v>
      </c>
      <c r="L92" s="8"/>
      <c r="M92" s="9" t="s">
        <v>13</v>
      </c>
      <c r="N92" s="9" t="s">
        <v>13</v>
      </c>
    </row>
    <row r="93" spans="1:14" ht="15">
      <c r="A93" s="8" t="s">
        <v>13</v>
      </c>
      <c r="B93" s="9" t="s">
        <v>13</v>
      </c>
      <c r="C93" s="8" t="s">
        <v>13</v>
      </c>
      <c r="D93" s="8" t="s">
        <v>13</v>
      </c>
      <c r="E93" s="8" t="s">
        <v>13</v>
      </c>
      <c r="F93" s="8" t="s">
        <v>13</v>
      </c>
      <c r="G93" s="8" t="s">
        <v>13</v>
      </c>
      <c r="H93" s="8" t="s">
        <v>13</v>
      </c>
      <c r="I93" s="8" t="s">
        <v>13</v>
      </c>
      <c r="J93" s="8" t="s">
        <v>13</v>
      </c>
      <c r="K93" s="8" t="s">
        <v>13</v>
      </c>
      <c r="L93" s="8"/>
      <c r="M93" s="8" t="s">
        <v>13</v>
      </c>
      <c r="N93" s="8" t="s">
        <v>13</v>
      </c>
    </row>
    <row r="94" spans="1:14" ht="15">
      <c r="A94" s="8" t="s">
        <v>13</v>
      </c>
      <c r="B94" s="8" t="s">
        <v>17</v>
      </c>
      <c r="C94" s="8" t="s">
        <v>13</v>
      </c>
      <c r="D94" s="8" t="s">
        <v>13</v>
      </c>
      <c r="E94" s="8" t="s">
        <v>13</v>
      </c>
      <c r="F94" s="8" t="s">
        <v>13</v>
      </c>
      <c r="G94" s="8" t="s">
        <v>13</v>
      </c>
      <c r="H94" s="8" t="s">
        <v>13</v>
      </c>
      <c r="I94" s="8" t="s">
        <v>13</v>
      </c>
      <c r="J94" s="8" t="s">
        <v>13</v>
      </c>
      <c r="K94" s="8" t="s">
        <v>13</v>
      </c>
      <c r="L94" s="8"/>
      <c r="M94" s="8" t="s">
        <v>13</v>
      </c>
      <c r="N94" s="8" t="s">
        <v>13</v>
      </c>
    </row>
    <row r="96" spans="1:10" ht="15">
      <c r="A96" s="152" t="s">
        <v>192</v>
      </c>
      <c r="B96" s="152"/>
      <c r="C96" s="152"/>
      <c r="D96" s="152"/>
      <c r="E96" s="152"/>
      <c r="F96" s="152"/>
      <c r="G96" s="152"/>
      <c r="H96" s="152"/>
      <c r="I96" s="152"/>
      <c r="J96" s="152"/>
    </row>
    <row r="97" spans="1:10" ht="15">
      <c r="A97" s="5"/>
      <c r="J97" s="5" t="s">
        <v>7</v>
      </c>
    </row>
    <row r="99" spans="1:10" ht="21.75" customHeight="1">
      <c r="A99" s="151" t="s">
        <v>19</v>
      </c>
      <c r="B99" s="151" t="s">
        <v>9</v>
      </c>
      <c r="C99" s="151" t="s">
        <v>158</v>
      </c>
      <c r="D99" s="151"/>
      <c r="E99" s="151"/>
      <c r="F99" s="151"/>
      <c r="G99" s="151" t="s">
        <v>193</v>
      </c>
      <c r="H99" s="151"/>
      <c r="I99" s="151"/>
      <c r="J99" s="151"/>
    </row>
    <row r="100" spans="1:10" ht="61.5" customHeight="1">
      <c r="A100" s="151"/>
      <c r="B100" s="151"/>
      <c r="C100" s="8" t="s">
        <v>10</v>
      </c>
      <c r="D100" s="8" t="s">
        <v>11</v>
      </c>
      <c r="E100" s="8" t="s">
        <v>12</v>
      </c>
      <c r="F100" s="8" t="s">
        <v>54</v>
      </c>
      <c r="G100" s="8" t="s">
        <v>10</v>
      </c>
      <c r="H100" s="8" t="s">
        <v>11</v>
      </c>
      <c r="I100" s="8" t="s">
        <v>12</v>
      </c>
      <c r="J100" s="8" t="s">
        <v>52</v>
      </c>
    </row>
    <row r="101" spans="1:10" ht="15">
      <c r="A101" s="8">
        <v>1</v>
      </c>
      <c r="B101" s="8">
        <v>2</v>
      </c>
      <c r="C101" s="8">
        <v>3</v>
      </c>
      <c r="D101" s="8">
        <v>4</v>
      </c>
      <c r="E101" s="8">
        <v>5</v>
      </c>
      <c r="F101" s="8">
        <v>6</v>
      </c>
      <c r="G101" s="8">
        <v>7</v>
      </c>
      <c r="H101" s="8">
        <v>8</v>
      </c>
      <c r="I101" s="8">
        <v>9</v>
      </c>
      <c r="J101" s="8">
        <v>10</v>
      </c>
    </row>
    <row r="102" spans="1:10" ht="15">
      <c r="A102" s="27" t="s">
        <v>99</v>
      </c>
      <c r="B102" s="29" t="s">
        <v>129</v>
      </c>
      <c r="C102" s="8"/>
      <c r="D102" s="8"/>
      <c r="E102" s="8"/>
      <c r="F102" s="8"/>
      <c r="G102" s="8"/>
      <c r="H102" s="8"/>
      <c r="I102" s="8"/>
      <c r="J102" s="8"/>
    </row>
    <row r="103" spans="1:10" ht="18.75">
      <c r="A103" s="12">
        <v>2111</v>
      </c>
      <c r="B103" s="13" t="s">
        <v>69</v>
      </c>
      <c r="C103" s="85">
        <f>K63*1.124128</f>
        <v>336344644.047552</v>
      </c>
      <c r="D103" s="85">
        <v>0</v>
      </c>
      <c r="E103" s="85">
        <v>0</v>
      </c>
      <c r="F103" s="85">
        <f>C103+D103</f>
        <v>336344644.047552</v>
      </c>
      <c r="G103" s="85">
        <f>C103*1.0701993848011</f>
        <v>359955831.1408351</v>
      </c>
      <c r="H103" s="85">
        <v>0</v>
      </c>
      <c r="I103" s="85">
        <v>0</v>
      </c>
      <c r="J103" s="85">
        <f>G103+H103</f>
        <v>359955831.1408351</v>
      </c>
    </row>
    <row r="104" spans="1:10" ht="18.75">
      <c r="A104" s="12">
        <v>2120</v>
      </c>
      <c r="B104" s="13" t="s">
        <v>70</v>
      </c>
      <c r="C104" s="85">
        <f aca="true" t="shared" si="6" ref="C104:C118">K64*1.124128</f>
        <v>73995822.27500801</v>
      </c>
      <c r="D104" s="85">
        <v>0</v>
      </c>
      <c r="E104" s="85">
        <v>0</v>
      </c>
      <c r="F104" s="85">
        <f aca="true" t="shared" si="7" ref="F104:F123">C104+D104</f>
        <v>73995822.27500801</v>
      </c>
      <c r="G104" s="85">
        <f aca="true" t="shared" si="8" ref="G104:G121">C104*1.0701993848011</f>
        <v>79190283.47656511</v>
      </c>
      <c r="H104" s="85">
        <v>0</v>
      </c>
      <c r="I104" s="85">
        <v>0</v>
      </c>
      <c r="J104" s="85">
        <f aca="true" t="shared" si="9" ref="J104:J123">G104+H104</f>
        <v>79190283.47656511</v>
      </c>
    </row>
    <row r="105" spans="1:10" ht="30">
      <c r="A105" s="12">
        <v>2210</v>
      </c>
      <c r="B105" s="13" t="s">
        <v>71</v>
      </c>
      <c r="C105" s="85">
        <f t="shared" si="6"/>
        <v>4956999.79392</v>
      </c>
      <c r="D105" s="101">
        <f>L65*1.124128</f>
        <v>134895.36000000002</v>
      </c>
      <c r="E105" s="101">
        <v>0</v>
      </c>
      <c r="F105" s="85">
        <f t="shared" si="7"/>
        <v>5091895.15392</v>
      </c>
      <c r="G105" s="85">
        <f t="shared" si="8"/>
        <v>5304978.129912363</v>
      </c>
      <c r="H105" s="101">
        <f>D105*1.0701993848011</f>
        <v>144364.93128452293</v>
      </c>
      <c r="I105" s="101">
        <v>0</v>
      </c>
      <c r="J105" s="85">
        <f t="shared" si="9"/>
        <v>5449343.061196886</v>
      </c>
    </row>
    <row r="106" spans="1:10" ht="30">
      <c r="A106" s="12">
        <v>2220</v>
      </c>
      <c r="B106" s="13" t="s">
        <v>132</v>
      </c>
      <c r="C106" s="85">
        <f t="shared" si="6"/>
        <v>234667.34064</v>
      </c>
      <c r="D106" s="101">
        <f>L66*1.062</f>
        <v>0</v>
      </c>
      <c r="E106" s="101">
        <v>0</v>
      </c>
      <c r="F106" s="85">
        <f t="shared" si="7"/>
        <v>234667.34064</v>
      </c>
      <c r="G106" s="85">
        <f t="shared" si="8"/>
        <v>251140.84358583819</v>
      </c>
      <c r="H106" s="101">
        <f aca="true" t="shared" si="10" ref="H106:H122">D106*1.0701993848011</f>
        <v>0</v>
      </c>
      <c r="I106" s="101">
        <v>0</v>
      </c>
      <c r="J106" s="85">
        <f t="shared" si="9"/>
        <v>251140.84358583819</v>
      </c>
    </row>
    <row r="107" spans="1:10" ht="18.75">
      <c r="A107" s="12">
        <v>2230</v>
      </c>
      <c r="B107" s="13" t="s">
        <v>133</v>
      </c>
      <c r="C107" s="85">
        <f t="shared" si="6"/>
        <v>16281862.083104</v>
      </c>
      <c r="D107" s="101">
        <f aca="true" t="shared" si="11" ref="D107:D120">L67*1.124128</f>
        <v>34707800.47968</v>
      </c>
      <c r="E107" s="101">
        <v>0</v>
      </c>
      <c r="F107" s="85">
        <f t="shared" si="7"/>
        <v>50989662.562784</v>
      </c>
      <c r="G107" s="85">
        <f t="shared" si="8"/>
        <v>17424838.784754258</v>
      </c>
      <c r="H107" s="101">
        <f t="shared" si="10"/>
        <v>37144266.721152864</v>
      </c>
      <c r="I107" s="101">
        <v>0</v>
      </c>
      <c r="J107" s="85">
        <f t="shared" si="9"/>
        <v>54569105.50590712</v>
      </c>
    </row>
    <row r="108" spans="1:10" ht="18.75">
      <c r="A108" s="12">
        <v>2240</v>
      </c>
      <c r="B108" s="13" t="s">
        <v>72</v>
      </c>
      <c r="C108" s="85">
        <f t="shared" si="6"/>
        <v>5850240.895744</v>
      </c>
      <c r="D108" s="101">
        <f t="shared" si="11"/>
        <v>22482.56</v>
      </c>
      <c r="E108" s="101">
        <v>0</v>
      </c>
      <c r="F108" s="85">
        <f t="shared" si="7"/>
        <v>5872723.455743999</v>
      </c>
      <c r="G108" s="85">
        <f t="shared" si="8"/>
        <v>6260924.2075634645</v>
      </c>
      <c r="H108" s="101">
        <f t="shared" si="10"/>
        <v>24060.82188075382</v>
      </c>
      <c r="I108" s="101">
        <v>0</v>
      </c>
      <c r="J108" s="85">
        <f t="shared" si="9"/>
        <v>6284985.029444219</v>
      </c>
    </row>
    <row r="109" spans="1:10" ht="18.75">
      <c r="A109" s="12">
        <v>2250</v>
      </c>
      <c r="B109" s="14" t="s">
        <v>73</v>
      </c>
      <c r="C109" s="85">
        <f t="shared" si="6"/>
        <v>7868.896</v>
      </c>
      <c r="D109" s="101">
        <f t="shared" si="11"/>
        <v>0</v>
      </c>
      <c r="E109" s="101">
        <v>0</v>
      </c>
      <c r="F109" s="85">
        <f t="shared" si="7"/>
        <v>7868.896</v>
      </c>
      <c r="G109" s="85">
        <f t="shared" si="8"/>
        <v>8421.287658263836</v>
      </c>
      <c r="H109" s="101">
        <f t="shared" si="10"/>
        <v>0</v>
      </c>
      <c r="I109" s="101">
        <v>0</v>
      </c>
      <c r="J109" s="85">
        <f t="shared" si="9"/>
        <v>8421.287658263836</v>
      </c>
    </row>
    <row r="110" spans="1:10" ht="30">
      <c r="A110" s="12">
        <v>2270</v>
      </c>
      <c r="B110" s="14" t="s">
        <v>74</v>
      </c>
      <c r="C110" s="99">
        <f t="shared" si="6"/>
        <v>49501954.47136</v>
      </c>
      <c r="D110" s="103">
        <f t="shared" si="11"/>
        <v>322137.98857600003</v>
      </c>
      <c r="E110" s="103">
        <v>0</v>
      </c>
      <c r="F110" s="99">
        <f>F111+F112+F113+F114</f>
        <v>48549405.500384</v>
      </c>
      <c r="G110" s="99">
        <f t="shared" si="8"/>
        <v>52976961.22170153</v>
      </c>
      <c r="H110" s="103">
        <f t="shared" si="10"/>
        <v>344751.877195099</v>
      </c>
      <c r="I110" s="103">
        <v>0</v>
      </c>
      <c r="J110" s="99">
        <f t="shared" si="9"/>
        <v>53321713.09889663</v>
      </c>
    </row>
    <row r="111" spans="1:10" ht="18.75">
      <c r="A111" s="15">
        <v>2271</v>
      </c>
      <c r="B111" s="14" t="s">
        <v>75</v>
      </c>
      <c r="C111" s="85">
        <f t="shared" si="6"/>
        <v>34793654.631552</v>
      </c>
      <c r="D111" s="101">
        <f t="shared" si="11"/>
        <v>241697.637152</v>
      </c>
      <c r="E111" s="101">
        <v>0</v>
      </c>
      <c r="F111" s="85">
        <f t="shared" si="7"/>
        <v>35035352.268704005</v>
      </c>
      <c r="G111" s="85">
        <f t="shared" si="8"/>
        <v>37236147.781668894</v>
      </c>
      <c r="H111" s="101">
        <f t="shared" si="10"/>
        <v>258664.6625879499</v>
      </c>
      <c r="I111" s="101">
        <v>0</v>
      </c>
      <c r="J111" s="85">
        <f t="shared" si="9"/>
        <v>37494812.44425684</v>
      </c>
    </row>
    <row r="112" spans="1:10" ht="30">
      <c r="A112" s="15">
        <v>2272</v>
      </c>
      <c r="B112" s="14" t="s">
        <v>76</v>
      </c>
      <c r="C112" s="85">
        <f t="shared" si="6"/>
        <v>3505862.95872</v>
      </c>
      <c r="D112" s="101">
        <f t="shared" si="11"/>
        <v>7106.737216</v>
      </c>
      <c r="E112" s="101">
        <v>0</v>
      </c>
      <c r="F112" s="85">
        <f t="shared" si="7"/>
        <v>3512969.695936</v>
      </c>
      <c r="G112" s="85">
        <f t="shared" si="8"/>
        <v>3751972.3816191084</v>
      </c>
      <c r="H112" s="101">
        <f t="shared" si="10"/>
        <v>7605.625796506282</v>
      </c>
      <c r="I112" s="101">
        <v>0</v>
      </c>
      <c r="J112" s="85">
        <f t="shared" si="9"/>
        <v>3759578.0074156146</v>
      </c>
    </row>
    <row r="113" spans="1:10" ht="18.75">
      <c r="A113" s="15">
        <v>2273</v>
      </c>
      <c r="B113" s="14" t="s">
        <v>77</v>
      </c>
      <c r="C113" s="85">
        <f t="shared" si="6"/>
        <v>9524464.505024001</v>
      </c>
      <c r="D113" s="101">
        <f t="shared" si="11"/>
        <v>73333.614208</v>
      </c>
      <c r="E113" s="101">
        <v>0</v>
      </c>
      <c r="F113" s="85">
        <f t="shared" si="7"/>
        <v>9597798.119232</v>
      </c>
      <c r="G113" s="85">
        <f t="shared" si="8"/>
        <v>10193076.053836599</v>
      </c>
      <c r="H113" s="101">
        <f t="shared" si="10"/>
        <v>78481.5888106428</v>
      </c>
      <c r="I113" s="101">
        <v>0</v>
      </c>
      <c r="J113" s="85">
        <f t="shared" si="9"/>
        <v>10271557.642647242</v>
      </c>
    </row>
    <row r="114" spans="1:10" ht="18.75">
      <c r="A114" s="15">
        <v>2274</v>
      </c>
      <c r="B114" s="14" t="s">
        <v>78</v>
      </c>
      <c r="C114" s="85">
        <f t="shared" si="6"/>
        <v>403285.416512</v>
      </c>
      <c r="D114" s="101">
        <f t="shared" si="11"/>
        <v>0</v>
      </c>
      <c r="E114" s="101">
        <v>0</v>
      </c>
      <c r="F114" s="85">
        <f t="shared" si="7"/>
        <v>403285.416512</v>
      </c>
      <c r="G114" s="85">
        <f t="shared" si="8"/>
        <v>431595.8046503978</v>
      </c>
      <c r="H114" s="101">
        <f t="shared" si="10"/>
        <v>0</v>
      </c>
      <c r="I114" s="101">
        <v>0</v>
      </c>
      <c r="J114" s="85">
        <f t="shared" si="9"/>
        <v>431595.8046503978</v>
      </c>
    </row>
    <row r="115" spans="1:10" ht="18.75">
      <c r="A115" s="15">
        <v>2275</v>
      </c>
      <c r="B115" s="14" t="s">
        <v>172</v>
      </c>
      <c r="C115" s="85">
        <f t="shared" si="6"/>
        <v>1274686.959552</v>
      </c>
      <c r="D115" s="101">
        <f t="shared" si="11"/>
        <v>0</v>
      </c>
      <c r="E115" s="101"/>
      <c r="F115" s="85">
        <f t="shared" si="7"/>
        <v>1274686.959552</v>
      </c>
      <c r="G115" s="85">
        <f t="shared" si="8"/>
        <v>1364169.1999265351</v>
      </c>
      <c r="H115" s="101">
        <f t="shared" si="10"/>
        <v>0</v>
      </c>
      <c r="I115" s="101"/>
      <c r="J115" s="85">
        <f t="shared" si="9"/>
        <v>1364169.1999265351</v>
      </c>
    </row>
    <row r="116" spans="1:10" ht="45">
      <c r="A116" s="15">
        <v>2282</v>
      </c>
      <c r="B116" s="14" t="s">
        <v>80</v>
      </c>
      <c r="C116" s="85">
        <f t="shared" si="6"/>
        <v>59488.85376</v>
      </c>
      <c r="D116" s="101">
        <f t="shared" si="11"/>
        <v>0</v>
      </c>
      <c r="E116" s="101">
        <v>0</v>
      </c>
      <c r="F116" s="85">
        <f t="shared" si="7"/>
        <v>59488.85376</v>
      </c>
      <c r="G116" s="85">
        <f t="shared" si="8"/>
        <v>63664.9346964746</v>
      </c>
      <c r="H116" s="101">
        <f t="shared" si="10"/>
        <v>0</v>
      </c>
      <c r="I116" s="101">
        <v>0</v>
      </c>
      <c r="J116" s="85">
        <f t="shared" si="9"/>
        <v>63664.9346964746</v>
      </c>
    </row>
    <row r="117" spans="1:10" ht="18.75">
      <c r="A117" s="15">
        <v>2800</v>
      </c>
      <c r="B117" s="14" t="s">
        <v>81</v>
      </c>
      <c r="C117" s="85">
        <f t="shared" si="6"/>
        <v>7599.10528</v>
      </c>
      <c r="D117" s="101">
        <f t="shared" si="11"/>
        <v>78688.96</v>
      </c>
      <c r="E117" s="101">
        <v>0</v>
      </c>
      <c r="F117" s="85">
        <f t="shared" si="7"/>
        <v>86288.06528000001</v>
      </c>
      <c r="G117" s="85">
        <f t="shared" si="8"/>
        <v>8132.557795694791</v>
      </c>
      <c r="H117" s="101">
        <f t="shared" si="10"/>
        <v>84212.87658263838</v>
      </c>
      <c r="I117" s="101">
        <v>0</v>
      </c>
      <c r="J117" s="85">
        <f t="shared" si="9"/>
        <v>92345.43437833317</v>
      </c>
    </row>
    <row r="118" spans="1:10" ht="18.75">
      <c r="A118" s="15">
        <v>3000</v>
      </c>
      <c r="B118" s="14" t="s">
        <v>82</v>
      </c>
      <c r="C118" s="85">
        <f t="shared" si="6"/>
        <v>0</v>
      </c>
      <c r="D118" s="101">
        <f t="shared" si="11"/>
        <v>413679.104</v>
      </c>
      <c r="E118" s="101">
        <f>M78*1.124128</f>
        <v>357472.704</v>
      </c>
      <c r="F118" s="85">
        <f t="shared" si="7"/>
        <v>413679.104</v>
      </c>
      <c r="G118" s="85">
        <f t="shared" si="8"/>
        <v>0</v>
      </c>
      <c r="H118" s="101">
        <f t="shared" si="10"/>
        <v>442719.12260587025</v>
      </c>
      <c r="I118" s="101">
        <f>E118*1.0701993848011</f>
        <v>382567.06790398574</v>
      </c>
      <c r="J118" s="85">
        <f t="shared" si="9"/>
        <v>442719.12260587025</v>
      </c>
    </row>
    <row r="119" spans="1:10" ht="18.75">
      <c r="A119" s="15">
        <v>3100</v>
      </c>
      <c r="B119" s="14" t="s">
        <v>83</v>
      </c>
      <c r="C119" s="85">
        <f>ROUND(K80*106.2%,0)</f>
        <v>0</v>
      </c>
      <c r="D119" s="101">
        <f t="shared" si="11"/>
        <v>413679.104</v>
      </c>
      <c r="E119" s="101">
        <f>M79*1.124128</f>
        <v>357472.704</v>
      </c>
      <c r="F119" s="85">
        <f t="shared" si="7"/>
        <v>413679.104</v>
      </c>
      <c r="G119" s="85">
        <f t="shared" si="8"/>
        <v>0</v>
      </c>
      <c r="H119" s="101">
        <f t="shared" si="10"/>
        <v>442719.12260587025</v>
      </c>
      <c r="I119" s="101">
        <f>E119*1.0701993848011</f>
        <v>382567.06790398574</v>
      </c>
      <c r="J119" s="85">
        <f t="shared" si="9"/>
        <v>442719.12260587025</v>
      </c>
    </row>
    <row r="120" spans="1:10" ht="30">
      <c r="A120" s="15">
        <v>3110</v>
      </c>
      <c r="B120" s="14" t="s">
        <v>84</v>
      </c>
      <c r="C120" s="85">
        <f>ROUND(K81*106.2%,0)</f>
        <v>0</v>
      </c>
      <c r="D120" s="101">
        <f t="shared" si="11"/>
        <v>413679.104</v>
      </c>
      <c r="E120" s="101">
        <f>M80*1.124128</f>
        <v>357472.704</v>
      </c>
      <c r="F120" s="85">
        <f t="shared" si="7"/>
        <v>413679.104</v>
      </c>
      <c r="G120" s="85">
        <f t="shared" si="8"/>
        <v>0</v>
      </c>
      <c r="H120" s="101">
        <f t="shared" si="10"/>
        <v>442719.12260587025</v>
      </c>
      <c r="I120" s="101">
        <f>E120*1.0701993848011</f>
        <v>382567.06790398574</v>
      </c>
      <c r="J120" s="85">
        <f t="shared" si="9"/>
        <v>442719.12260587025</v>
      </c>
    </row>
    <row r="121" spans="1:10" ht="18.75">
      <c r="A121" s="15">
        <v>3130</v>
      </c>
      <c r="B121" s="14" t="s">
        <v>85</v>
      </c>
      <c r="C121" s="85">
        <f>ROUND(K82*106.2%,0)</f>
        <v>0</v>
      </c>
      <c r="D121" s="101">
        <f>L81*1.062</f>
        <v>0</v>
      </c>
      <c r="E121" s="101">
        <f>E123</f>
        <v>0</v>
      </c>
      <c r="F121" s="85">
        <f>F123</f>
        <v>0</v>
      </c>
      <c r="G121" s="85">
        <f t="shared" si="8"/>
        <v>0</v>
      </c>
      <c r="H121" s="101">
        <f t="shared" si="10"/>
        <v>0</v>
      </c>
      <c r="I121" s="101">
        <f>E121*1.053</f>
        <v>0</v>
      </c>
      <c r="J121" s="85">
        <f>F121*1.053</f>
        <v>0</v>
      </c>
    </row>
    <row r="122" spans="1:10" ht="30">
      <c r="A122" s="15">
        <v>3131</v>
      </c>
      <c r="B122" s="14" t="s">
        <v>86</v>
      </c>
      <c r="C122" s="85">
        <f>ROUND(K83*106.2%,0)</f>
        <v>0</v>
      </c>
      <c r="D122" s="101">
        <v>0</v>
      </c>
      <c r="E122" s="101">
        <v>0</v>
      </c>
      <c r="F122" s="85">
        <v>0</v>
      </c>
      <c r="G122" s="85">
        <v>0</v>
      </c>
      <c r="H122" s="101">
        <f t="shared" si="10"/>
        <v>0</v>
      </c>
      <c r="I122" s="101">
        <v>0</v>
      </c>
      <c r="J122" s="85">
        <v>0</v>
      </c>
    </row>
    <row r="123" spans="1:10" ht="18.75">
      <c r="A123" s="15">
        <v>3132</v>
      </c>
      <c r="B123" s="14" t="s">
        <v>87</v>
      </c>
      <c r="C123" s="85"/>
      <c r="D123" s="101">
        <f>L83*1.057</f>
        <v>0</v>
      </c>
      <c r="E123" s="101">
        <f>D123</f>
        <v>0</v>
      </c>
      <c r="F123" s="85">
        <f t="shared" si="7"/>
        <v>0</v>
      </c>
      <c r="G123" s="85">
        <v>0</v>
      </c>
      <c r="H123" s="101">
        <f>D123*1.053</f>
        <v>0</v>
      </c>
      <c r="I123" s="101">
        <f>E123*1.053</f>
        <v>0</v>
      </c>
      <c r="J123" s="85">
        <f t="shared" si="9"/>
        <v>0</v>
      </c>
    </row>
    <row r="124" spans="1:10" ht="22.5" customHeight="1">
      <c r="A124" s="8" t="s">
        <v>13</v>
      </c>
      <c r="B124" s="8" t="s">
        <v>17</v>
      </c>
      <c r="C124" s="100">
        <f>C103+C104+C105+C106+C107+C108+C109+C110+C116+C117</f>
        <v>487241147.762368</v>
      </c>
      <c r="D124" s="100">
        <f>D105+D107+D108+D111+D112+D113+D114+D117+D118</f>
        <v>35679684.45225601</v>
      </c>
      <c r="E124" s="100">
        <f>E120+E123</f>
        <v>357472.704</v>
      </c>
      <c r="F124" s="97">
        <f>C124+D124</f>
        <v>522920832.21462405</v>
      </c>
      <c r="G124" s="100">
        <f>G103+G104+G105+G106+G107+G108+G109+G110+G116+G117</f>
        <v>521445176.5850682</v>
      </c>
      <c r="H124" s="100">
        <f>H105+H107+H108+H111+H112+H113+H114+H117+H118</f>
        <v>38184376.35070174</v>
      </c>
      <c r="I124" s="100">
        <f>I120+I123</f>
        <v>382567.06790398574</v>
      </c>
      <c r="J124" s="97">
        <f>G124+H124</f>
        <v>559629552.9357699</v>
      </c>
    </row>
    <row r="125" spans="1:10" ht="15.75">
      <c r="A125" s="71"/>
      <c r="B125" s="11"/>
      <c r="C125" s="62"/>
      <c r="D125" s="62"/>
      <c r="E125" s="62"/>
      <c r="F125" s="62"/>
      <c r="G125" s="62"/>
      <c r="H125" s="62"/>
      <c r="I125" s="62"/>
      <c r="J125" s="62"/>
    </row>
    <row r="126" spans="1:10" ht="15">
      <c r="A126" s="152" t="s">
        <v>194</v>
      </c>
      <c r="B126" s="152"/>
      <c r="C126" s="152"/>
      <c r="D126" s="152"/>
      <c r="E126" s="152"/>
      <c r="F126" s="152"/>
      <c r="G126" s="152"/>
      <c r="H126" s="152"/>
      <c r="I126" s="152"/>
      <c r="J126" s="152"/>
    </row>
    <row r="127" spans="1:10" ht="15">
      <c r="A127" s="5"/>
      <c r="J127" s="46" t="s">
        <v>7</v>
      </c>
    </row>
    <row r="129" spans="1:10" ht="15">
      <c r="A129" s="151" t="s">
        <v>20</v>
      </c>
      <c r="B129" s="151" t="s">
        <v>9</v>
      </c>
      <c r="C129" s="151" t="s">
        <v>158</v>
      </c>
      <c r="D129" s="151"/>
      <c r="E129" s="151"/>
      <c r="F129" s="151"/>
      <c r="G129" s="151" t="s">
        <v>187</v>
      </c>
      <c r="H129" s="151"/>
      <c r="I129" s="151"/>
      <c r="J129" s="151"/>
    </row>
    <row r="130" spans="1:10" ht="72.75" customHeight="1">
      <c r="A130" s="151"/>
      <c r="B130" s="151"/>
      <c r="C130" s="8" t="s">
        <v>10</v>
      </c>
      <c r="D130" s="8" t="s">
        <v>11</v>
      </c>
      <c r="E130" s="8" t="s">
        <v>12</v>
      </c>
      <c r="F130" s="8" t="s">
        <v>54</v>
      </c>
      <c r="G130" s="8" t="s">
        <v>10</v>
      </c>
      <c r="H130" s="8" t="s">
        <v>11</v>
      </c>
      <c r="I130" s="8" t="s">
        <v>12</v>
      </c>
      <c r="J130" s="8" t="s">
        <v>52</v>
      </c>
    </row>
    <row r="131" spans="1:10" ht="15">
      <c r="A131" s="8">
        <v>1</v>
      </c>
      <c r="B131" s="8">
        <v>2</v>
      </c>
      <c r="C131" s="8">
        <v>3</v>
      </c>
      <c r="D131" s="8">
        <v>4</v>
      </c>
      <c r="E131" s="8">
        <v>5</v>
      </c>
      <c r="F131" s="8">
        <v>6</v>
      </c>
      <c r="G131" s="8">
        <v>7</v>
      </c>
      <c r="H131" s="8">
        <v>8</v>
      </c>
      <c r="I131" s="8">
        <v>9</v>
      </c>
      <c r="J131" s="8">
        <v>10</v>
      </c>
    </row>
    <row r="132" spans="1:10" ht="15">
      <c r="A132" s="8" t="s">
        <v>13</v>
      </c>
      <c r="B132" s="8" t="s">
        <v>13</v>
      </c>
      <c r="C132" s="8" t="s">
        <v>13</v>
      </c>
      <c r="D132" s="8" t="s">
        <v>13</v>
      </c>
      <c r="E132" s="8" t="s">
        <v>13</v>
      </c>
      <c r="F132" s="8" t="s">
        <v>13</v>
      </c>
      <c r="G132" s="8" t="s">
        <v>13</v>
      </c>
      <c r="H132" s="8" t="s">
        <v>13</v>
      </c>
      <c r="I132" s="8" t="s">
        <v>13</v>
      </c>
      <c r="J132" s="8" t="s">
        <v>13</v>
      </c>
    </row>
    <row r="133" spans="1:10" ht="15">
      <c r="A133" s="8" t="s">
        <v>13</v>
      </c>
      <c r="B133" s="8" t="s">
        <v>13</v>
      </c>
      <c r="C133" s="8" t="s">
        <v>13</v>
      </c>
      <c r="D133" s="8" t="s">
        <v>13</v>
      </c>
      <c r="E133" s="8" t="s">
        <v>13</v>
      </c>
      <c r="F133" s="8" t="s">
        <v>13</v>
      </c>
      <c r="G133" s="8" t="s">
        <v>13</v>
      </c>
      <c r="H133" s="8" t="s">
        <v>13</v>
      </c>
      <c r="I133" s="8" t="s">
        <v>13</v>
      </c>
      <c r="J133" s="8" t="s">
        <v>13</v>
      </c>
    </row>
    <row r="134" spans="1:10" ht="15">
      <c r="A134" s="8" t="s">
        <v>13</v>
      </c>
      <c r="B134" s="8" t="s">
        <v>13</v>
      </c>
      <c r="C134" s="8" t="s">
        <v>13</v>
      </c>
      <c r="D134" s="8" t="s">
        <v>13</v>
      </c>
      <c r="E134" s="8" t="s">
        <v>13</v>
      </c>
      <c r="F134" s="8" t="s">
        <v>13</v>
      </c>
      <c r="G134" s="8" t="s">
        <v>13</v>
      </c>
      <c r="H134" s="8" t="s">
        <v>13</v>
      </c>
      <c r="I134" s="8" t="s">
        <v>13</v>
      </c>
      <c r="J134" s="8" t="s">
        <v>13</v>
      </c>
    </row>
    <row r="135" spans="1:10" ht="15">
      <c r="A135" s="8" t="s">
        <v>13</v>
      </c>
      <c r="B135" s="8" t="s">
        <v>17</v>
      </c>
      <c r="C135" s="8" t="s">
        <v>13</v>
      </c>
      <c r="D135" s="8" t="s">
        <v>13</v>
      </c>
      <c r="E135" s="8" t="s">
        <v>13</v>
      </c>
      <c r="F135" s="8" t="s">
        <v>13</v>
      </c>
      <c r="G135" s="8" t="s">
        <v>13</v>
      </c>
      <c r="H135" s="8" t="s">
        <v>13</v>
      </c>
      <c r="I135" s="8" t="s">
        <v>13</v>
      </c>
      <c r="J135" s="8" t="s">
        <v>13</v>
      </c>
    </row>
    <row r="137" spans="1:14" ht="15">
      <c r="A137" s="160" t="s">
        <v>21</v>
      </c>
      <c r="B137" s="160"/>
      <c r="C137" s="160"/>
      <c r="D137" s="160"/>
      <c r="E137" s="160"/>
      <c r="F137" s="160"/>
      <c r="G137" s="160"/>
      <c r="H137" s="160"/>
      <c r="I137" s="160"/>
      <c r="J137" s="160"/>
      <c r="K137" s="160"/>
      <c r="L137" s="160"/>
      <c r="M137" s="160"/>
      <c r="N137" s="160"/>
    </row>
    <row r="138" spans="1:14" ht="15">
      <c r="A138" s="160" t="s">
        <v>195</v>
      </c>
      <c r="B138" s="160"/>
      <c r="C138" s="160"/>
      <c r="D138" s="160"/>
      <c r="E138" s="160"/>
      <c r="F138" s="160"/>
      <c r="G138" s="160"/>
      <c r="H138" s="160"/>
      <c r="I138" s="160"/>
      <c r="J138" s="160"/>
      <c r="K138" s="160"/>
      <c r="L138" s="160"/>
      <c r="M138" s="160"/>
      <c r="N138" s="160"/>
    </row>
    <row r="139" spans="1:14" ht="15">
      <c r="A139" s="48"/>
      <c r="B139" s="49"/>
      <c r="C139" s="49"/>
      <c r="D139" s="49"/>
      <c r="E139" s="49"/>
      <c r="F139" s="49"/>
      <c r="G139" s="49"/>
      <c r="H139" s="49"/>
      <c r="I139" s="49"/>
      <c r="J139" s="49"/>
      <c r="K139" s="49"/>
      <c r="L139" s="49"/>
      <c r="M139" s="48" t="s">
        <v>7</v>
      </c>
      <c r="N139" s="49"/>
    </row>
    <row r="140" spans="1:14" ht="15">
      <c r="A140" s="49"/>
      <c r="B140" s="49"/>
      <c r="C140" s="49"/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49"/>
    </row>
    <row r="141" spans="1:14" ht="30.75" customHeight="1">
      <c r="A141" s="159" t="s">
        <v>22</v>
      </c>
      <c r="B141" s="159" t="s">
        <v>23</v>
      </c>
      <c r="C141" s="159" t="s">
        <v>183</v>
      </c>
      <c r="D141" s="159"/>
      <c r="E141" s="159"/>
      <c r="F141" s="159"/>
      <c r="G141" s="159" t="s">
        <v>191</v>
      </c>
      <c r="H141" s="159"/>
      <c r="I141" s="159"/>
      <c r="J141" s="159"/>
      <c r="K141" s="159" t="s">
        <v>185</v>
      </c>
      <c r="L141" s="159"/>
      <c r="M141" s="159"/>
      <c r="N141" s="159"/>
    </row>
    <row r="142" spans="1:14" ht="66.75" customHeight="1">
      <c r="A142" s="159"/>
      <c r="B142" s="159"/>
      <c r="C142" s="45" t="s">
        <v>10</v>
      </c>
      <c r="D142" s="45" t="s">
        <v>11</v>
      </c>
      <c r="E142" s="45" t="s">
        <v>12</v>
      </c>
      <c r="F142" s="45" t="s">
        <v>54</v>
      </c>
      <c r="G142" s="45" t="s">
        <v>10</v>
      </c>
      <c r="H142" s="45" t="s">
        <v>11</v>
      </c>
      <c r="I142" s="45" t="s">
        <v>12</v>
      </c>
      <c r="J142" s="45" t="s">
        <v>52</v>
      </c>
      <c r="K142" s="45" t="s">
        <v>10</v>
      </c>
      <c r="L142" s="45" t="s">
        <v>11</v>
      </c>
      <c r="M142" s="45" t="s">
        <v>12</v>
      </c>
      <c r="N142" s="45" t="s">
        <v>53</v>
      </c>
    </row>
    <row r="143" spans="1:14" ht="22.5" customHeight="1">
      <c r="A143" s="45">
        <v>1</v>
      </c>
      <c r="B143" s="45">
        <v>2</v>
      </c>
      <c r="C143" s="45">
        <v>3</v>
      </c>
      <c r="D143" s="45">
        <v>4</v>
      </c>
      <c r="E143" s="45">
        <v>5</v>
      </c>
      <c r="F143" s="45">
        <v>6</v>
      </c>
      <c r="G143" s="45">
        <v>7</v>
      </c>
      <c r="H143" s="45">
        <v>8</v>
      </c>
      <c r="I143" s="45">
        <v>9</v>
      </c>
      <c r="J143" s="45">
        <v>10</v>
      </c>
      <c r="K143" s="45">
        <v>11</v>
      </c>
      <c r="L143" s="45">
        <v>12</v>
      </c>
      <c r="M143" s="45">
        <v>13</v>
      </c>
      <c r="N143" s="45">
        <v>14</v>
      </c>
    </row>
    <row r="144" spans="1:14" ht="75" customHeight="1">
      <c r="A144" s="45">
        <v>1</v>
      </c>
      <c r="B144" s="70" t="s">
        <v>150</v>
      </c>
      <c r="C144" s="101">
        <v>303102833</v>
      </c>
      <c r="D144" s="102">
        <v>31596937</v>
      </c>
      <c r="E144" s="101">
        <f>E36</f>
        <v>1699857</v>
      </c>
      <c r="F144" s="101">
        <f>C144+D144</f>
        <v>334699770</v>
      </c>
      <c r="G144" s="101">
        <f>G146-G145</f>
        <v>361017551</v>
      </c>
      <c r="H144" s="101">
        <v>34957211</v>
      </c>
      <c r="I144" s="101">
        <f>I38</f>
        <v>906946</v>
      </c>
      <c r="J144" s="101">
        <f>G144+H144</f>
        <v>395974762</v>
      </c>
      <c r="K144" s="101">
        <v>433439206</v>
      </c>
      <c r="L144" s="101">
        <f>L38</f>
        <v>31739877</v>
      </c>
      <c r="M144" s="101">
        <f>M38</f>
        <v>318000</v>
      </c>
      <c r="N144" s="101">
        <f>K144+L144</f>
        <v>465179083</v>
      </c>
    </row>
    <row r="145" spans="1:14" ht="75" customHeight="1">
      <c r="A145" s="45">
        <v>2</v>
      </c>
      <c r="B145" s="130" t="s">
        <v>218</v>
      </c>
      <c r="C145" s="101">
        <v>0</v>
      </c>
      <c r="D145" s="101">
        <v>0</v>
      </c>
      <c r="E145" s="101">
        <v>0</v>
      </c>
      <c r="F145" s="101">
        <v>0</v>
      </c>
      <c r="G145" s="101">
        <v>3208184</v>
      </c>
      <c r="H145" s="101">
        <f>H40</f>
        <v>0</v>
      </c>
      <c r="I145" s="101">
        <f>I40</f>
        <v>0</v>
      </c>
      <c r="J145" s="101">
        <v>3208184</v>
      </c>
      <c r="K145" s="101">
        <f>K40</f>
        <v>0</v>
      </c>
      <c r="L145" s="101">
        <v>0</v>
      </c>
      <c r="M145" s="101">
        <f>M40</f>
        <v>0</v>
      </c>
      <c r="N145" s="101">
        <v>500000</v>
      </c>
    </row>
    <row r="146" spans="1:14" ht="26.25" customHeight="1">
      <c r="A146" s="54" t="s">
        <v>13</v>
      </c>
      <c r="B146" s="55" t="s">
        <v>17</v>
      </c>
      <c r="C146" s="99">
        <f>C144</f>
        <v>303102833</v>
      </c>
      <c r="D146" s="103">
        <f>D144</f>
        <v>31596937</v>
      </c>
      <c r="E146" s="103">
        <f>E144</f>
        <v>1699857</v>
      </c>
      <c r="F146" s="103">
        <f>C146+D146</f>
        <v>334699770</v>
      </c>
      <c r="G146" s="103">
        <v>364225735</v>
      </c>
      <c r="H146" s="103">
        <f>SUM(H144)</f>
        <v>34957211</v>
      </c>
      <c r="I146" s="103">
        <f>SUM(I144)</f>
        <v>906946</v>
      </c>
      <c r="J146" s="103">
        <f>G146+H146</f>
        <v>399182946</v>
      </c>
      <c r="K146" s="103">
        <f>K144</f>
        <v>433439206</v>
      </c>
      <c r="L146" s="103">
        <f>SUM(L144:L145)</f>
        <v>31739877</v>
      </c>
      <c r="M146" s="103">
        <f>M144</f>
        <v>318000</v>
      </c>
      <c r="N146" s="103">
        <f>K146+L146</f>
        <v>465179083</v>
      </c>
    </row>
    <row r="147" spans="1:14" ht="15">
      <c r="A147" s="49"/>
      <c r="B147" s="49"/>
      <c r="C147" s="49"/>
      <c r="D147" s="49"/>
      <c r="E147" s="49"/>
      <c r="F147" s="49"/>
      <c r="G147" s="49"/>
      <c r="H147" s="49"/>
      <c r="I147" s="84"/>
      <c r="J147" s="49"/>
      <c r="K147" s="49"/>
      <c r="L147" s="49"/>
      <c r="M147" s="49"/>
      <c r="N147" s="49"/>
    </row>
    <row r="149" spans="1:10" ht="15">
      <c r="A149" s="152" t="s">
        <v>196</v>
      </c>
      <c r="B149" s="152"/>
      <c r="C149" s="152"/>
      <c r="D149" s="152"/>
      <c r="E149" s="152"/>
      <c r="F149" s="152"/>
      <c r="G149" s="152"/>
      <c r="H149" s="152"/>
      <c r="I149" s="152"/>
      <c r="J149" s="152"/>
    </row>
    <row r="150" spans="1:10" ht="15">
      <c r="A150" s="5"/>
      <c r="J150" s="5" t="s">
        <v>7</v>
      </c>
    </row>
    <row r="152" spans="1:10" ht="15">
      <c r="A152" s="159" t="s">
        <v>55</v>
      </c>
      <c r="B152" s="159" t="s">
        <v>23</v>
      </c>
      <c r="C152" s="159" t="s">
        <v>158</v>
      </c>
      <c r="D152" s="159"/>
      <c r="E152" s="159"/>
      <c r="F152" s="159"/>
      <c r="G152" s="159" t="s">
        <v>187</v>
      </c>
      <c r="H152" s="159"/>
      <c r="I152" s="159"/>
      <c r="J152" s="159"/>
    </row>
    <row r="153" spans="1:10" ht="63" customHeight="1">
      <c r="A153" s="159"/>
      <c r="B153" s="159"/>
      <c r="C153" s="45" t="s">
        <v>10</v>
      </c>
      <c r="D153" s="45" t="s">
        <v>11</v>
      </c>
      <c r="E153" s="45" t="s">
        <v>12</v>
      </c>
      <c r="F153" s="45" t="s">
        <v>54</v>
      </c>
      <c r="G153" s="45" t="s">
        <v>10</v>
      </c>
      <c r="H153" s="45" t="s">
        <v>11</v>
      </c>
      <c r="I153" s="45" t="s">
        <v>12</v>
      </c>
      <c r="J153" s="45" t="s">
        <v>52</v>
      </c>
    </row>
    <row r="154" spans="1:10" ht="15">
      <c r="A154" s="45">
        <v>1</v>
      </c>
      <c r="B154" s="45">
        <v>2</v>
      </c>
      <c r="C154" s="45">
        <v>3</v>
      </c>
      <c r="D154" s="45">
        <v>4</v>
      </c>
      <c r="E154" s="45">
        <v>5</v>
      </c>
      <c r="F154" s="45">
        <v>6</v>
      </c>
      <c r="G154" s="45">
        <v>7</v>
      </c>
      <c r="H154" s="45">
        <v>8</v>
      </c>
      <c r="I154" s="45">
        <v>9</v>
      </c>
      <c r="J154" s="45">
        <v>10</v>
      </c>
    </row>
    <row r="155" spans="1:10" ht="69" customHeight="1">
      <c r="A155" s="45">
        <v>1</v>
      </c>
      <c r="B155" s="69" t="s">
        <v>150</v>
      </c>
      <c r="C155" s="101">
        <v>487241148</v>
      </c>
      <c r="D155" s="101">
        <f>D124</f>
        <v>35679684.45225601</v>
      </c>
      <c r="E155" s="101">
        <f>E124</f>
        <v>357472.704</v>
      </c>
      <c r="F155" s="101">
        <f>C155+D155</f>
        <v>522920832.452256</v>
      </c>
      <c r="G155" s="101">
        <v>521445177</v>
      </c>
      <c r="H155" s="101">
        <f>H124</f>
        <v>38184376.35070174</v>
      </c>
      <c r="I155" s="101">
        <f>I53</f>
        <v>382567.06790398574</v>
      </c>
      <c r="J155" s="101">
        <f>G155+H155</f>
        <v>559629553.3507017</v>
      </c>
    </row>
    <row r="156" spans="1:10" ht="28.5" customHeight="1">
      <c r="A156" s="50" t="s">
        <v>13</v>
      </c>
      <c r="B156" s="47" t="s">
        <v>17</v>
      </c>
      <c r="C156" s="103">
        <f>C155</f>
        <v>487241148</v>
      </c>
      <c r="D156" s="103">
        <f>D155</f>
        <v>35679684.45225601</v>
      </c>
      <c r="E156" s="103">
        <f>E155</f>
        <v>357472.704</v>
      </c>
      <c r="F156" s="103">
        <f>SUM(F155)</f>
        <v>522920832.452256</v>
      </c>
      <c r="G156" s="103">
        <f>G155</f>
        <v>521445177</v>
      </c>
      <c r="H156" s="103">
        <f>H155</f>
        <v>38184376.35070174</v>
      </c>
      <c r="I156" s="103">
        <f>I155</f>
        <v>382567.06790398574</v>
      </c>
      <c r="J156" s="103">
        <f>SUM(J155)</f>
        <v>559629553.3507017</v>
      </c>
    </row>
    <row r="158" spans="1:13" ht="15">
      <c r="A158" s="153" t="s">
        <v>146</v>
      </c>
      <c r="B158" s="153"/>
      <c r="C158" s="153"/>
      <c r="D158" s="153"/>
      <c r="E158" s="153"/>
      <c r="F158" s="153"/>
      <c r="G158" s="153"/>
      <c r="H158" s="153"/>
      <c r="I158" s="153"/>
      <c r="J158" s="153"/>
      <c r="K158" s="153"/>
      <c r="L158" s="153"/>
      <c r="M158" s="153"/>
    </row>
    <row r="159" spans="1:13" ht="15">
      <c r="A159" s="153" t="s">
        <v>197</v>
      </c>
      <c r="B159" s="153"/>
      <c r="C159" s="153"/>
      <c r="D159" s="153"/>
      <c r="E159" s="153"/>
      <c r="F159" s="153"/>
      <c r="G159" s="153"/>
      <c r="H159" s="153"/>
      <c r="I159" s="153"/>
      <c r="J159" s="153"/>
      <c r="K159" s="153"/>
      <c r="L159" s="153"/>
      <c r="M159" s="153"/>
    </row>
    <row r="160" spans="1:13" ht="15">
      <c r="A160" s="5"/>
      <c r="M160" s="46" t="s">
        <v>7</v>
      </c>
    </row>
    <row r="162" spans="1:13" ht="15" customHeight="1">
      <c r="A162" s="151" t="s">
        <v>22</v>
      </c>
      <c r="B162" s="151" t="s">
        <v>24</v>
      </c>
      <c r="C162" s="151" t="s">
        <v>25</v>
      </c>
      <c r="D162" s="151" t="s">
        <v>26</v>
      </c>
      <c r="E162" s="158" t="s">
        <v>183</v>
      </c>
      <c r="F162" s="158"/>
      <c r="G162" s="158"/>
      <c r="H162" s="158" t="s">
        <v>184</v>
      </c>
      <c r="I162" s="158"/>
      <c r="J162" s="158"/>
      <c r="K162" s="161" t="s">
        <v>185</v>
      </c>
      <c r="L162" s="162"/>
      <c r="M162" s="163"/>
    </row>
    <row r="163" spans="1:13" ht="30">
      <c r="A163" s="151"/>
      <c r="B163" s="151"/>
      <c r="C163" s="151"/>
      <c r="D163" s="151"/>
      <c r="E163" s="8" t="s">
        <v>10</v>
      </c>
      <c r="F163" s="8" t="s">
        <v>11</v>
      </c>
      <c r="G163" s="8" t="s">
        <v>56</v>
      </c>
      <c r="H163" s="8" t="s">
        <v>10</v>
      </c>
      <c r="I163" s="8" t="s">
        <v>11</v>
      </c>
      <c r="J163" s="8" t="s">
        <v>57</v>
      </c>
      <c r="K163" s="8" t="s">
        <v>10</v>
      </c>
      <c r="L163" s="8" t="s">
        <v>11</v>
      </c>
      <c r="M163" s="8" t="s">
        <v>53</v>
      </c>
    </row>
    <row r="164" spans="1:13" ht="15">
      <c r="A164" s="8">
        <v>1</v>
      </c>
      <c r="B164" s="8">
        <v>2</v>
      </c>
      <c r="C164" s="8">
        <v>3</v>
      </c>
      <c r="D164" s="8">
        <v>4</v>
      </c>
      <c r="E164" s="8">
        <v>5</v>
      </c>
      <c r="F164" s="8">
        <v>6</v>
      </c>
      <c r="G164" s="8">
        <v>7</v>
      </c>
      <c r="H164" s="8">
        <v>8</v>
      </c>
      <c r="I164" s="8">
        <v>9</v>
      </c>
      <c r="J164" s="8">
        <v>10</v>
      </c>
      <c r="K164" s="8">
        <v>11</v>
      </c>
      <c r="L164" s="8"/>
      <c r="M164" s="8">
        <v>13</v>
      </c>
    </row>
    <row r="165" spans="1:13" ht="36.75" customHeight="1">
      <c r="A165" s="34" t="s">
        <v>99</v>
      </c>
      <c r="B165" s="35" t="s">
        <v>129</v>
      </c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</row>
    <row r="166" spans="1:13" ht="72.75" customHeight="1">
      <c r="A166" s="36"/>
      <c r="B166" s="37" t="s">
        <v>100</v>
      </c>
      <c r="C166" s="38"/>
      <c r="D166" s="39"/>
      <c r="E166" s="38"/>
      <c r="F166" s="31" t="s">
        <v>13</v>
      </c>
      <c r="G166" s="31" t="s">
        <v>13</v>
      </c>
      <c r="H166" s="31" t="s">
        <v>13</v>
      </c>
      <c r="I166" s="31" t="s">
        <v>13</v>
      </c>
      <c r="J166" s="31" t="s">
        <v>13</v>
      </c>
      <c r="K166" s="31" t="s">
        <v>13</v>
      </c>
      <c r="L166" s="31"/>
      <c r="M166" s="31" t="s">
        <v>13</v>
      </c>
    </row>
    <row r="167" spans="1:13" ht="24.75" customHeight="1">
      <c r="A167" s="40">
        <v>1</v>
      </c>
      <c r="B167" s="41" t="s">
        <v>114</v>
      </c>
      <c r="C167" s="40"/>
      <c r="D167" s="39"/>
      <c r="E167" s="40"/>
      <c r="F167" s="31" t="s">
        <v>13</v>
      </c>
      <c r="G167" s="31"/>
      <c r="H167" s="31" t="s">
        <v>13</v>
      </c>
      <c r="I167" s="31" t="s">
        <v>13</v>
      </c>
      <c r="J167" s="31" t="s">
        <v>13</v>
      </c>
      <c r="K167" s="31" t="s">
        <v>13</v>
      </c>
      <c r="L167" s="31"/>
      <c r="M167" s="31" t="s">
        <v>13</v>
      </c>
    </row>
    <row r="168" spans="1:13" ht="43.5" customHeight="1">
      <c r="A168" s="38"/>
      <c r="B168" s="42" t="s">
        <v>101</v>
      </c>
      <c r="C168" s="43" t="s">
        <v>88</v>
      </c>
      <c r="D168" s="43" t="s">
        <v>136</v>
      </c>
      <c r="E168" s="104">
        <v>54</v>
      </c>
      <c r="F168" s="96">
        <v>0</v>
      </c>
      <c r="G168" s="105">
        <f>E168</f>
        <v>54</v>
      </c>
      <c r="H168" s="105">
        <v>54</v>
      </c>
      <c r="I168" s="96">
        <v>0</v>
      </c>
      <c r="J168" s="105">
        <f>H168</f>
        <v>54</v>
      </c>
      <c r="K168" s="105">
        <v>54</v>
      </c>
      <c r="L168" s="96">
        <v>0</v>
      </c>
      <c r="M168" s="105">
        <f>K168</f>
        <v>54</v>
      </c>
    </row>
    <row r="169" spans="1:13" ht="54.75" customHeight="1">
      <c r="A169" s="38"/>
      <c r="B169" s="42" t="s">
        <v>102</v>
      </c>
      <c r="C169" s="43" t="s">
        <v>88</v>
      </c>
      <c r="D169" s="43" t="s">
        <v>137</v>
      </c>
      <c r="E169" s="104">
        <v>542</v>
      </c>
      <c r="F169" s="96">
        <v>0</v>
      </c>
      <c r="G169" s="105">
        <f aca="true" t="shared" si="12" ref="G169:G182">E169</f>
        <v>542</v>
      </c>
      <c r="H169" s="105">
        <v>542</v>
      </c>
      <c r="I169" s="96">
        <v>0</v>
      </c>
      <c r="J169" s="105">
        <f aca="true" t="shared" si="13" ref="J169:J182">H169</f>
        <v>542</v>
      </c>
      <c r="K169" s="105">
        <v>530</v>
      </c>
      <c r="L169" s="96">
        <v>0</v>
      </c>
      <c r="M169" s="105">
        <f aca="true" t="shared" si="14" ref="M169:M182">K169</f>
        <v>530</v>
      </c>
    </row>
    <row r="170" spans="1:14" ht="51.75" customHeight="1">
      <c r="A170" s="38"/>
      <c r="B170" s="42" t="s">
        <v>138</v>
      </c>
      <c r="C170" s="43" t="s">
        <v>88</v>
      </c>
      <c r="D170" s="43" t="s">
        <v>137</v>
      </c>
      <c r="E170" s="104">
        <v>1142.48</v>
      </c>
      <c r="F170" s="96">
        <v>0</v>
      </c>
      <c r="G170" s="105">
        <f t="shared" si="12"/>
        <v>1142.48</v>
      </c>
      <c r="H170" s="105">
        <v>1162.85</v>
      </c>
      <c r="I170" s="96">
        <v>0</v>
      </c>
      <c r="J170" s="105">
        <f t="shared" si="13"/>
        <v>1162.85</v>
      </c>
      <c r="K170" s="105">
        <v>1139.43</v>
      </c>
      <c r="L170" s="96">
        <v>0</v>
      </c>
      <c r="M170" s="105">
        <f t="shared" si="14"/>
        <v>1139.43</v>
      </c>
      <c r="N170" s="52"/>
    </row>
    <row r="171" spans="1:13" ht="69.75" customHeight="1">
      <c r="A171" s="38"/>
      <c r="B171" s="42" t="s">
        <v>103</v>
      </c>
      <c r="C171" s="43" t="s">
        <v>88</v>
      </c>
      <c r="D171" s="43" t="s">
        <v>137</v>
      </c>
      <c r="E171" s="104">
        <v>330.625</v>
      </c>
      <c r="F171" s="96">
        <v>0</v>
      </c>
      <c r="G171" s="105">
        <f t="shared" si="12"/>
        <v>330.625</v>
      </c>
      <c r="H171" s="105">
        <v>346.875</v>
      </c>
      <c r="I171" s="96">
        <v>0</v>
      </c>
      <c r="J171" s="105">
        <f t="shared" si="13"/>
        <v>346.875</v>
      </c>
      <c r="K171" s="105">
        <v>348.25</v>
      </c>
      <c r="L171" s="96">
        <v>0</v>
      </c>
      <c r="M171" s="105">
        <f t="shared" si="14"/>
        <v>348.25</v>
      </c>
    </row>
    <row r="172" spans="1:13" ht="51.75" customHeight="1">
      <c r="A172" s="38"/>
      <c r="B172" s="42" t="s">
        <v>92</v>
      </c>
      <c r="C172" s="43" t="s">
        <v>88</v>
      </c>
      <c r="D172" s="43" t="s">
        <v>137</v>
      </c>
      <c r="E172" s="104">
        <v>219.36</v>
      </c>
      <c r="F172" s="96">
        <v>0</v>
      </c>
      <c r="G172" s="105">
        <f t="shared" si="12"/>
        <v>219.36</v>
      </c>
      <c r="H172" s="129">
        <v>222.075</v>
      </c>
      <c r="I172" s="96">
        <v>0</v>
      </c>
      <c r="J172" s="105">
        <f t="shared" si="13"/>
        <v>222.075</v>
      </c>
      <c r="K172" s="105">
        <v>216.375</v>
      </c>
      <c r="L172" s="96">
        <v>0</v>
      </c>
      <c r="M172" s="105">
        <f t="shared" si="14"/>
        <v>216.375</v>
      </c>
    </row>
    <row r="173" spans="1:14" ht="53.25" customHeight="1">
      <c r="A173" s="38"/>
      <c r="B173" s="42" t="s">
        <v>93</v>
      </c>
      <c r="C173" s="43" t="s">
        <v>88</v>
      </c>
      <c r="D173" s="43" t="s">
        <v>137</v>
      </c>
      <c r="E173" s="104">
        <v>1384.48</v>
      </c>
      <c r="F173" s="96">
        <v>0</v>
      </c>
      <c r="G173" s="105">
        <f t="shared" si="12"/>
        <v>1384.48</v>
      </c>
      <c r="H173" s="105">
        <v>1400.785</v>
      </c>
      <c r="I173" s="96">
        <v>0</v>
      </c>
      <c r="J173" s="105">
        <f t="shared" si="13"/>
        <v>1400.785</v>
      </c>
      <c r="K173" s="105">
        <v>1429.11</v>
      </c>
      <c r="L173" s="96">
        <v>0</v>
      </c>
      <c r="M173" s="105">
        <f t="shared" si="14"/>
        <v>1429.11</v>
      </c>
      <c r="N173" s="52"/>
    </row>
    <row r="174" spans="1:13" ht="54.75" customHeight="1">
      <c r="A174" s="38"/>
      <c r="B174" s="42" t="s">
        <v>104</v>
      </c>
      <c r="C174" s="43" t="s">
        <v>88</v>
      </c>
      <c r="D174" s="43" t="s">
        <v>137</v>
      </c>
      <c r="E174" s="126">
        <v>3076.945</v>
      </c>
      <c r="F174" s="96">
        <v>0</v>
      </c>
      <c r="G174" s="105">
        <f t="shared" si="12"/>
        <v>3076.945</v>
      </c>
      <c r="H174" s="105">
        <v>3132.585</v>
      </c>
      <c r="I174" s="96">
        <v>0</v>
      </c>
      <c r="J174" s="105">
        <f t="shared" si="13"/>
        <v>3132.585</v>
      </c>
      <c r="K174" s="105">
        <f>SUM(K170:K173)</f>
        <v>3133.165</v>
      </c>
      <c r="L174" s="96">
        <v>0</v>
      </c>
      <c r="M174" s="105">
        <f t="shared" si="14"/>
        <v>3133.165</v>
      </c>
    </row>
    <row r="175" spans="1:13" ht="27" customHeight="1">
      <c r="A175" s="38">
        <v>2</v>
      </c>
      <c r="B175" s="44" t="s">
        <v>115</v>
      </c>
      <c r="C175" s="43"/>
      <c r="D175" s="43"/>
      <c r="E175" s="104"/>
      <c r="F175" s="96"/>
      <c r="G175" s="105"/>
      <c r="H175" s="105"/>
      <c r="I175" s="96"/>
      <c r="J175" s="105"/>
      <c r="K175" s="96"/>
      <c r="L175" s="96"/>
      <c r="M175" s="105"/>
    </row>
    <row r="176" spans="1:13" ht="53.25" customHeight="1">
      <c r="A176" s="38"/>
      <c r="B176" s="42" t="s">
        <v>105</v>
      </c>
      <c r="C176" s="43" t="s">
        <v>106</v>
      </c>
      <c r="D176" s="43" t="s">
        <v>137</v>
      </c>
      <c r="E176" s="104">
        <v>11316</v>
      </c>
      <c r="F176" s="96">
        <v>0</v>
      </c>
      <c r="G176" s="105">
        <f t="shared" si="12"/>
        <v>11316</v>
      </c>
      <c r="H176" s="105">
        <v>11316</v>
      </c>
      <c r="I176" s="96">
        <v>0</v>
      </c>
      <c r="J176" s="105">
        <f t="shared" si="13"/>
        <v>11316</v>
      </c>
      <c r="K176" s="105">
        <v>10787</v>
      </c>
      <c r="L176" s="96">
        <v>0</v>
      </c>
      <c r="M176" s="105">
        <f t="shared" si="14"/>
        <v>10787</v>
      </c>
    </row>
    <row r="177" spans="1:13" ht="51" customHeight="1">
      <c r="A177" s="38"/>
      <c r="B177" s="131" t="s">
        <v>148</v>
      </c>
      <c r="C177" s="132" t="s">
        <v>106</v>
      </c>
      <c r="D177" s="132" t="s">
        <v>139</v>
      </c>
      <c r="E177" s="133">
        <v>17359</v>
      </c>
      <c r="F177" s="134">
        <v>0</v>
      </c>
      <c r="G177" s="135">
        <f t="shared" si="12"/>
        <v>17359</v>
      </c>
      <c r="H177" s="135">
        <v>15172</v>
      </c>
      <c r="I177" s="134">
        <v>0</v>
      </c>
      <c r="J177" s="135">
        <f t="shared" si="13"/>
        <v>15172</v>
      </c>
      <c r="K177" s="135">
        <v>16427</v>
      </c>
      <c r="L177" s="96">
        <v>0</v>
      </c>
      <c r="M177" s="105">
        <f t="shared" si="14"/>
        <v>16427</v>
      </c>
    </row>
    <row r="178" spans="1:13" ht="21.75" customHeight="1">
      <c r="A178" s="38">
        <v>3</v>
      </c>
      <c r="B178" s="44" t="s">
        <v>116</v>
      </c>
      <c r="C178" s="43"/>
      <c r="D178" s="43"/>
      <c r="E178" s="104"/>
      <c r="F178" s="96"/>
      <c r="G178" s="105"/>
      <c r="H178" s="105"/>
      <c r="I178" s="96"/>
      <c r="J178" s="105">
        <f t="shared" si="13"/>
        <v>0</v>
      </c>
      <c r="K178" s="96"/>
      <c r="L178" s="96"/>
      <c r="M178" s="105">
        <f t="shared" si="14"/>
        <v>0</v>
      </c>
    </row>
    <row r="179" spans="1:14" ht="39.75" customHeight="1">
      <c r="A179" s="38"/>
      <c r="B179" s="42" t="s">
        <v>108</v>
      </c>
      <c r="C179" s="43" t="s">
        <v>109</v>
      </c>
      <c r="D179" s="43" t="s">
        <v>140</v>
      </c>
      <c r="E179" s="106">
        <v>26785</v>
      </c>
      <c r="F179" s="95">
        <f>D146/E176</f>
        <v>2792.235507246377</v>
      </c>
      <c r="G179" s="107">
        <f>E179+F179</f>
        <v>29577.235507246376</v>
      </c>
      <c r="H179" s="107">
        <v>32187</v>
      </c>
      <c r="I179" s="95">
        <f>H146/H176</f>
        <v>3089.1844291269</v>
      </c>
      <c r="J179" s="107">
        <f>H179+I179</f>
        <v>35276.1844291269</v>
      </c>
      <c r="K179" s="107">
        <f>K144/K176</f>
        <v>40181.6265875591</v>
      </c>
      <c r="L179" s="107">
        <f>L144/K176</f>
        <v>2942.4193010104755</v>
      </c>
      <c r="M179" s="107">
        <f t="shared" si="14"/>
        <v>40181.6265875591</v>
      </c>
      <c r="N179" s="139"/>
    </row>
    <row r="180" spans="1:14" ht="29.25" customHeight="1">
      <c r="A180" s="38"/>
      <c r="B180" s="42" t="s">
        <v>110</v>
      </c>
      <c r="C180" s="43" t="s">
        <v>141</v>
      </c>
      <c r="D180" s="43" t="s">
        <v>142</v>
      </c>
      <c r="E180" s="106">
        <v>1591269</v>
      </c>
      <c r="F180" s="96">
        <v>0</v>
      </c>
      <c r="G180" s="105">
        <f t="shared" si="12"/>
        <v>1591269</v>
      </c>
      <c r="H180" s="105">
        <v>1753980</v>
      </c>
      <c r="I180" s="96">
        <v>0</v>
      </c>
      <c r="J180" s="105">
        <f t="shared" si="13"/>
        <v>1753980</v>
      </c>
      <c r="K180" s="105">
        <v>1650411</v>
      </c>
      <c r="L180" s="96">
        <v>0</v>
      </c>
      <c r="M180" s="105">
        <f t="shared" si="14"/>
        <v>1650411</v>
      </c>
      <c r="N180" s="140"/>
    </row>
    <row r="181" spans="1:13" ht="19.5" customHeight="1">
      <c r="A181" s="38">
        <v>4</v>
      </c>
      <c r="B181" s="44" t="s">
        <v>117</v>
      </c>
      <c r="C181" s="43"/>
      <c r="D181" s="43"/>
      <c r="E181" s="104"/>
      <c r="F181" s="96" t="s">
        <v>13</v>
      </c>
      <c r="G181" s="105">
        <f t="shared" si="12"/>
        <v>0</v>
      </c>
      <c r="H181" s="105"/>
      <c r="I181" s="96" t="s">
        <v>13</v>
      </c>
      <c r="J181" s="105">
        <f t="shared" si="13"/>
        <v>0</v>
      </c>
      <c r="K181" s="96"/>
      <c r="L181" s="96" t="s">
        <v>13</v>
      </c>
      <c r="M181" s="105">
        <f t="shared" si="14"/>
        <v>0</v>
      </c>
    </row>
    <row r="182" spans="1:13" ht="27" customHeight="1">
      <c r="A182" s="38"/>
      <c r="B182" s="42" t="s">
        <v>95</v>
      </c>
      <c r="C182" s="43" t="s">
        <v>94</v>
      </c>
      <c r="D182" s="43" t="s">
        <v>111</v>
      </c>
      <c r="E182" s="104">
        <v>140</v>
      </c>
      <c r="F182" s="96">
        <v>0</v>
      </c>
      <c r="G182" s="105">
        <f t="shared" si="12"/>
        <v>140</v>
      </c>
      <c r="H182" s="105">
        <v>155</v>
      </c>
      <c r="I182" s="96">
        <v>0</v>
      </c>
      <c r="J182" s="105">
        <f t="shared" si="13"/>
        <v>155</v>
      </c>
      <c r="K182" s="105">
        <v>153</v>
      </c>
      <c r="L182" s="96">
        <v>0</v>
      </c>
      <c r="M182" s="105">
        <f t="shared" si="14"/>
        <v>153</v>
      </c>
    </row>
    <row r="183" spans="1:13" ht="42.75" customHeight="1">
      <c r="A183" s="38"/>
      <c r="B183" s="42" t="s">
        <v>112</v>
      </c>
      <c r="C183" s="43" t="s">
        <v>113</v>
      </c>
      <c r="D183" s="43" t="s">
        <v>140</v>
      </c>
      <c r="E183" s="127">
        <v>0.652</v>
      </c>
      <c r="F183" s="105">
        <v>0</v>
      </c>
      <c r="G183" s="108">
        <f>E183</f>
        <v>0.652</v>
      </c>
      <c r="H183" s="108">
        <v>0.746</v>
      </c>
      <c r="I183" s="105">
        <v>0</v>
      </c>
      <c r="J183" s="108">
        <f>H183</f>
        <v>0.746</v>
      </c>
      <c r="K183" s="109">
        <v>0.902</v>
      </c>
      <c r="L183" s="108"/>
      <c r="M183" s="108">
        <f>K183</f>
        <v>0.902</v>
      </c>
    </row>
    <row r="186" spans="1:10" ht="15">
      <c r="A186" s="152" t="s">
        <v>198</v>
      </c>
      <c r="B186" s="152"/>
      <c r="C186" s="152"/>
      <c r="D186" s="152"/>
      <c r="E186" s="152"/>
      <c r="F186" s="152"/>
      <c r="G186" s="152"/>
      <c r="H186" s="152"/>
      <c r="I186" s="152"/>
      <c r="J186" s="152"/>
    </row>
    <row r="187" ht="15">
      <c r="A187" s="5"/>
    </row>
    <row r="188" ht="18.75" customHeight="1">
      <c r="J188" s="51" t="s">
        <v>7</v>
      </c>
    </row>
    <row r="190" spans="1:10" ht="15">
      <c r="A190" s="151" t="s">
        <v>22</v>
      </c>
      <c r="B190" s="151" t="s">
        <v>24</v>
      </c>
      <c r="C190" s="151" t="s">
        <v>25</v>
      </c>
      <c r="D190" s="151" t="s">
        <v>26</v>
      </c>
      <c r="E190" s="158" t="s">
        <v>158</v>
      </c>
      <c r="F190" s="158"/>
      <c r="G190" s="158"/>
      <c r="H190" s="158" t="s">
        <v>199</v>
      </c>
      <c r="I190" s="158"/>
      <c r="J190" s="158"/>
    </row>
    <row r="191" spans="1:10" ht="41.25" customHeight="1">
      <c r="A191" s="151"/>
      <c r="B191" s="151"/>
      <c r="C191" s="151"/>
      <c r="D191" s="151"/>
      <c r="E191" s="8" t="s">
        <v>10</v>
      </c>
      <c r="F191" s="8" t="s">
        <v>11</v>
      </c>
      <c r="G191" s="8" t="s">
        <v>56</v>
      </c>
      <c r="H191" s="8" t="s">
        <v>10</v>
      </c>
      <c r="I191" s="8" t="s">
        <v>11</v>
      </c>
      <c r="J191" s="8" t="s">
        <v>57</v>
      </c>
    </row>
    <row r="192" spans="1:10" ht="15">
      <c r="A192" s="8">
        <v>1</v>
      </c>
      <c r="B192" s="8">
        <v>2</v>
      </c>
      <c r="C192" s="8">
        <v>3</v>
      </c>
      <c r="D192" s="8">
        <v>4</v>
      </c>
      <c r="E192" s="8">
        <v>5</v>
      </c>
      <c r="F192" s="8">
        <v>6</v>
      </c>
      <c r="G192" s="8">
        <v>7</v>
      </c>
      <c r="H192" s="8">
        <v>8</v>
      </c>
      <c r="I192" s="8">
        <v>9</v>
      </c>
      <c r="J192" s="8">
        <v>10</v>
      </c>
    </row>
    <row r="193" spans="1:10" ht="33.75" customHeight="1">
      <c r="A193" s="27" t="s">
        <v>99</v>
      </c>
      <c r="B193" s="33" t="s">
        <v>130</v>
      </c>
      <c r="C193" s="8"/>
      <c r="D193" s="8"/>
      <c r="E193" s="8"/>
      <c r="F193" s="8"/>
      <c r="G193" s="8"/>
      <c r="H193" s="8"/>
      <c r="I193" s="8"/>
      <c r="J193" s="8"/>
    </row>
    <row r="194" spans="1:10" ht="58.5" customHeight="1">
      <c r="A194" s="16"/>
      <c r="B194" s="73" t="s">
        <v>131</v>
      </c>
      <c r="C194" s="17"/>
      <c r="D194" s="18"/>
      <c r="E194" s="17"/>
      <c r="F194" s="9" t="s">
        <v>13</v>
      </c>
      <c r="G194" s="9" t="s">
        <v>13</v>
      </c>
      <c r="H194" s="9" t="s">
        <v>13</v>
      </c>
      <c r="I194" s="9" t="s">
        <v>13</v>
      </c>
      <c r="J194" s="9" t="s">
        <v>13</v>
      </c>
    </row>
    <row r="195" spans="1:10" ht="30" customHeight="1">
      <c r="A195" s="25">
        <v>1</v>
      </c>
      <c r="B195" s="41" t="s">
        <v>114</v>
      </c>
      <c r="C195" s="19"/>
      <c r="D195" s="18"/>
      <c r="E195" s="19"/>
      <c r="F195" s="9" t="s">
        <v>13</v>
      </c>
      <c r="G195" s="9" t="s">
        <v>13</v>
      </c>
      <c r="H195" s="9" t="s">
        <v>13</v>
      </c>
      <c r="I195" s="9" t="s">
        <v>13</v>
      </c>
      <c r="J195" s="9" t="s">
        <v>13</v>
      </c>
    </row>
    <row r="196" spans="1:10" ht="21.75" customHeight="1">
      <c r="A196" s="38"/>
      <c r="B196" s="42" t="s">
        <v>101</v>
      </c>
      <c r="C196" s="104" t="s">
        <v>88</v>
      </c>
      <c r="D196" s="104" t="s">
        <v>136</v>
      </c>
      <c r="E196" s="105">
        <v>54</v>
      </c>
      <c r="F196" s="107">
        <v>0</v>
      </c>
      <c r="G196" s="107">
        <f>E196</f>
        <v>54</v>
      </c>
      <c r="H196" s="105">
        <v>54</v>
      </c>
      <c r="I196" s="107">
        <v>0</v>
      </c>
      <c r="J196" s="107">
        <f>H196</f>
        <v>54</v>
      </c>
    </row>
    <row r="197" spans="1:10" ht="69.75" customHeight="1">
      <c r="A197" s="38"/>
      <c r="B197" s="42" t="s">
        <v>102</v>
      </c>
      <c r="C197" s="104"/>
      <c r="D197" s="104" t="s">
        <v>137</v>
      </c>
      <c r="E197" s="105">
        <v>530</v>
      </c>
      <c r="F197" s="107">
        <v>0</v>
      </c>
      <c r="G197" s="107">
        <f aca="true" t="shared" si="15" ref="G197:G210">E197</f>
        <v>530</v>
      </c>
      <c r="H197" s="105">
        <v>530</v>
      </c>
      <c r="I197" s="107">
        <v>0</v>
      </c>
      <c r="J197" s="107">
        <f aca="true" t="shared" si="16" ref="J197:J210">H197</f>
        <v>530</v>
      </c>
    </row>
    <row r="198" spans="1:10" ht="59.25" customHeight="1">
      <c r="A198" s="38"/>
      <c r="B198" s="42" t="s">
        <v>138</v>
      </c>
      <c r="C198" s="104" t="s">
        <v>88</v>
      </c>
      <c r="D198" s="104" t="s">
        <v>137</v>
      </c>
      <c r="E198" s="105">
        <v>1139.43</v>
      </c>
      <c r="F198" s="87">
        <v>0</v>
      </c>
      <c r="G198" s="110">
        <f t="shared" si="15"/>
        <v>1139.43</v>
      </c>
      <c r="H198" s="105">
        <v>1139.43</v>
      </c>
      <c r="I198" s="87">
        <v>0</v>
      </c>
      <c r="J198" s="110">
        <f t="shared" si="16"/>
        <v>1139.43</v>
      </c>
    </row>
    <row r="199" spans="1:10" ht="75.75" customHeight="1">
      <c r="A199" s="38"/>
      <c r="B199" s="42" t="s">
        <v>103</v>
      </c>
      <c r="C199" s="104" t="s">
        <v>88</v>
      </c>
      <c r="D199" s="104" t="s">
        <v>137</v>
      </c>
      <c r="E199" s="105">
        <v>348.25</v>
      </c>
      <c r="F199" s="87">
        <v>0</v>
      </c>
      <c r="G199" s="110">
        <f t="shared" si="15"/>
        <v>348.25</v>
      </c>
      <c r="H199" s="105">
        <v>348.25</v>
      </c>
      <c r="I199" s="87">
        <v>0</v>
      </c>
      <c r="J199" s="110">
        <f t="shared" si="16"/>
        <v>348.25</v>
      </c>
    </row>
    <row r="200" spans="1:10" ht="56.25">
      <c r="A200" s="38"/>
      <c r="B200" s="42" t="s">
        <v>92</v>
      </c>
      <c r="C200" s="104" t="s">
        <v>88</v>
      </c>
      <c r="D200" s="104" t="s">
        <v>137</v>
      </c>
      <c r="E200" s="105">
        <v>216.375</v>
      </c>
      <c r="F200" s="87">
        <v>0</v>
      </c>
      <c r="G200" s="110">
        <f t="shared" si="15"/>
        <v>216.375</v>
      </c>
      <c r="H200" s="105">
        <v>216.375</v>
      </c>
      <c r="I200" s="87">
        <v>0</v>
      </c>
      <c r="J200" s="129">
        <f t="shared" si="16"/>
        <v>216.375</v>
      </c>
    </row>
    <row r="201" spans="1:10" ht="56.25">
      <c r="A201" s="38"/>
      <c r="B201" s="42" t="s">
        <v>93</v>
      </c>
      <c r="C201" s="104" t="s">
        <v>88</v>
      </c>
      <c r="D201" s="104" t="s">
        <v>137</v>
      </c>
      <c r="E201" s="105">
        <v>1429.11</v>
      </c>
      <c r="F201" s="87">
        <v>0</v>
      </c>
      <c r="G201" s="110">
        <f t="shared" si="15"/>
        <v>1429.11</v>
      </c>
      <c r="H201" s="105">
        <v>1429.11</v>
      </c>
      <c r="I201" s="87">
        <v>0</v>
      </c>
      <c r="J201" s="110">
        <f t="shared" si="16"/>
        <v>1429.11</v>
      </c>
    </row>
    <row r="202" spans="1:10" ht="56.25">
      <c r="A202" s="38"/>
      <c r="B202" s="42" t="s">
        <v>104</v>
      </c>
      <c r="C202" s="104" t="s">
        <v>88</v>
      </c>
      <c r="D202" s="104" t="s">
        <v>137</v>
      </c>
      <c r="E202" s="105">
        <f>SUM(E198:E201)</f>
        <v>3133.165</v>
      </c>
      <c r="F202" s="87">
        <v>0</v>
      </c>
      <c r="G202" s="110">
        <f t="shared" si="15"/>
        <v>3133.165</v>
      </c>
      <c r="H202" s="105">
        <f>SUM(H198:H201)</f>
        <v>3133.165</v>
      </c>
      <c r="I202" s="87">
        <v>0</v>
      </c>
      <c r="J202" s="129">
        <f t="shared" si="16"/>
        <v>3133.165</v>
      </c>
    </row>
    <row r="203" spans="1:10" ht="18.75">
      <c r="A203" s="38">
        <v>2</v>
      </c>
      <c r="B203" s="44" t="s">
        <v>115</v>
      </c>
      <c r="C203" s="104"/>
      <c r="D203" s="104"/>
      <c r="E203" s="96"/>
      <c r="F203" s="87"/>
      <c r="G203" s="110"/>
      <c r="H203" s="96"/>
      <c r="I203" s="87"/>
      <c r="J203" s="107">
        <f t="shared" si="16"/>
        <v>0</v>
      </c>
    </row>
    <row r="204" spans="1:10" ht="56.25">
      <c r="A204" s="38"/>
      <c r="B204" s="42" t="s">
        <v>105</v>
      </c>
      <c r="C204" s="104" t="s">
        <v>106</v>
      </c>
      <c r="D204" s="104" t="s">
        <v>137</v>
      </c>
      <c r="E204" s="105">
        <v>10787</v>
      </c>
      <c r="F204" s="87">
        <v>0</v>
      </c>
      <c r="G204" s="107">
        <f t="shared" si="15"/>
        <v>10787</v>
      </c>
      <c r="H204" s="105">
        <v>10787</v>
      </c>
      <c r="I204" s="87">
        <v>0</v>
      </c>
      <c r="J204" s="107">
        <f t="shared" si="16"/>
        <v>10787</v>
      </c>
    </row>
    <row r="205" spans="1:10" ht="56.25">
      <c r="A205" s="38"/>
      <c r="B205" s="42" t="s">
        <v>107</v>
      </c>
      <c r="C205" s="104" t="s">
        <v>106</v>
      </c>
      <c r="D205" s="104" t="s">
        <v>139</v>
      </c>
      <c r="E205" s="135">
        <v>16427</v>
      </c>
      <c r="F205" s="87">
        <v>0</v>
      </c>
      <c r="G205" s="107">
        <f t="shared" si="15"/>
        <v>16427</v>
      </c>
      <c r="H205" s="135">
        <v>16427</v>
      </c>
      <c r="I205" s="87">
        <v>0</v>
      </c>
      <c r="J205" s="107">
        <f t="shared" si="16"/>
        <v>16427</v>
      </c>
    </row>
    <row r="206" spans="1:10" ht="18.75">
      <c r="A206" s="38">
        <v>3</v>
      </c>
      <c r="B206" s="44" t="s">
        <v>116</v>
      </c>
      <c r="C206" s="104"/>
      <c r="D206" s="104"/>
      <c r="E206" s="96"/>
      <c r="F206" s="87"/>
      <c r="G206" s="107"/>
      <c r="H206" s="96"/>
      <c r="I206" s="87"/>
      <c r="J206" s="107">
        <f t="shared" si="16"/>
        <v>0</v>
      </c>
    </row>
    <row r="207" spans="1:10" ht="37.5">
      <c r="A207" s="38"/>
      <c r="B207" s="42" t="s">
        <v>108</v>
      </c>
      <c r="C207" s="104" t="s">
        <v>109</v>
      </c>
      <c r="D207" s="104" t="s">
        <v>140</v>
      </c>
      <c r="E207" s="107">
        <f>C155/E204</f>
        <v>45169.29155464911</v>
      </c>
      <c r="F207" s="107">
        <f>D156/E204</f>
        <v>3307.6559240063048</v>
      </c>
      <c r="G207" s="107">
        <f>E207+F207</f>
        <v>48476.94747865542</v>
      </c>
      <c r="H207" s="107">
        <f>G156/H204</f>
        <v>48340.14804857699</v>
      </c>
      <c r="I207" s="107">
        <f>H155/H204</f>
        <v>3539.8513350052604</v>
      </c>
      <c r="J207" s="107">
        <f>H207+I207</f>
        <v>51879.99938358225</v>
      </c>
    </row>
    <row r="208" spans="1:10" ht="18.75">
      <c r="A208" s="38"/>
      <c r="B208" s="42" t="s">
        <v>110</v>
      </c>
      <c r="C208" s="104" t="s">
        <v>141</v>
      </c>
      <c r="D208" s="104" t="s">
        <v>142</v>
      </c>
      <c r="E208" s="105">
        <v>1650411</v>
      </c>
      <c r="F208" s="87"/>
      <c r="G208" s="107">
        <f t="shared" si="15"/>
        <v>1650411</v>
      </c>
      <c r="H208" s="105">
        <v>1650411</v>
      </c>
      <c r="I208" s="87">
        <f>F208*1.053</f>
        <v>0</v>
      </c>
      <c r="J208" s="107">
        <f t="shared" si="16"/>
        <v>1650411</v>
      </c>
    </row>
    <row r="209" spans="1:10" ht="18.75">
      <c r="A209" s="38">
        <v>4</v>
      </c>
      <c r="B209" s="44" t="s">
        <v>117</v>
      </c>
      <c r="C209" s="104"/>
      <c r="D209" s="104"/>
      <c r="E209" s="96"/>
      <c r="F209" s="87"/>
      <c r="G209" s="107"/>
      <c r="H209" s="96"/>
      <c r="I209" s="87"/>
      <c r="J209" s="107">
        <f t="shared" si="16"/>
        <v>0</v>
      </c>
    </row>
    <row r="210" spans="1:10" ht="18.75">
      <c r="A210" s="38"/>
      <c r="B210" s="42" t="s">
        <v>95</v>
      </c>
      <c r="C210" s="104" t="s">
        <v>94</v>
      </c>
      <c r="D210" s="104" t="s">
        <v>111</v>
      </c>
      <c r="E210" s="96">
        <v>153</v>
      </c>
      <c r="F210" s="87">
        <v>0</v>
      </c>
      <c r="G210" s="107">
        <f t="shared" si="15"/>
        <v>153</v>
      </c>
      <c r="H210" s="96">
        <v>153</v>
      </c>
      <c r="I210" s="87">
        <v>0</v>
      </c>
      <c r="J210" s="107">
        <f t="shared" si="16"/>
        <v>153</v>
      </c>
    </row>
    <row r="211" spans="1:10" ht="44.25" customHeight="1">
      <c r="A211" s="38"/>
      <c r="B211" s="42" t="s">
        <v>112</v>
      </c>
      <c r="C211" s="104" t="s">
        <v>113</v>
      </c>
      <c r="D211" s="104" t="s">
        <v>140</v>
      </c>
      <c r="E211" s="109">
        <v>0.902</v>
      </c>
      <c r="F211" s="87">
        <v>0</v>
      </c>
      <c r="G211" s="109">
        <v>0.902</v>
      </c>
      <c r="H211" s="109">
        <v>0.902</v>
      </c>
      <c r="I211" s="111">
        <v>0</v>
      </c>
      <c r="J211" s="109">
        <v>0.902</v>
      </c>
    </row>
    <row r="213" spans="1:12" ht="15">
      <c r="A213" s="152" t="s">
        <v>27</v>
      </c>
      <c r="B213" s="152"/>
      <c r="C213" s="152"/>
      <c r="D213" s="152"/>
      <c r="E213" s="152"/>
      <c r="F213" s="152"/>
      <c r="G213" s="152"/>
      <c r="H213" s="152"/>
      <c r="I213" s="152"/>
      <c r="J213" s="152"/>
      <c r="K213" s="152"/>
      <c r="L213" s="4"/>
    </row>
    <row r="214" spans="1:11" ht="15">
      <c r="A214" s="5"/>
      <c r="J214" s="46"/>
      <c r="K214" s="51" t="s">
        <v>7</v>
      </c>
    </row>
    <row r="216" spans="1:12" ht="15">
      <c r="A216" s="151" t="s">
        <v>9</v>
      </c>
      <c r="B216" s="151" t="s">
        <v>183</v>
      </c>
      <c r="C216" s="151"/>
      <c r="D216" s="151" t="s">
        <v>184</v>
      </c>
      <c r="E216" s="151"/>
      <c r="F216" s="151" t="s">
        <v>185</v>
      </c>
      <c r="G216" s="151"/>
      <c r="H216" s="151" t="s">
        <v>158</v>
      </c>
      <c r="I216" s="151"/>
      <c r="J216" s="151" t="s">
        <v>187</v>
      </c>
      <c r="K216" s="151"/>
      <c r="L216" s="11"/>
    </row>
    <row r="217" spans="1:12" ht="30">
      <c r="A217" s="151"/>
      <c r="B217" s="8" t="s">
        <v>10</v>
      </c>
      <c r="C217" s="8" t="s">
        <v>11</v>
      </c>
      <c r="D217" s="8" t="s">
        <v>10</v>
      </c>
      <c r="E217" s="8" t="s">
        <v>11</v>
      </c>
      <c r="F217" s="8" t="s">
        <v>10</v>
      </c>
      <c r="G217" s="8" t="s">
        <v>11</v>
      </c>
      <c r="H217" s="8" t="s">
        <v>10</v>
      </c>
      <c r="I217" s="8" t="s">
        <v>11</v>
      </c>
      <c r="J217" s="8" t="s">
        <v>10</v>
      </c>
      <c r="K217" s="8" t="s">
        <v>11</v>
      </c>
      <c r="L217" s="11"/>
    </row>
    <row r="218" spans="1:12" ht="15">
      <c r="A218" s="8">
        <v>1</v>
      </c>
      <c r="B218" s="8">
        <v>2</v>
      </c>
      <c r="C218" s="8">
        <v>3</v>
      </c>
      <c r="D218" s="8">
        <v>4</v>
      </c>
      <c r="E218" s="8">
        <v>5</v>
      </c>
      <c r="F218" s="8">
        <v>6</v>
      </c>
      <c r="G218" s="8">
        <v>7</v>
      </c>
      <c r="H218" s="8">
        <v>8</v>
      </c>
      <c r="I218" s="8">
        <v>9</v>
      </c>
      <c r="J218" s="8">
        <v>10</v>
      </c>
      <c r="K218" s="8">
        <v>11</v>
      </c>
      <c r="L218" s="11"/>
    </row>
    <row r="219" spans="1:12" ht="41.25" customHeight="1">
      <c r="A219" s="96" t="s">
        <v>118</v>
      </c>
      <c r="B219" s="101">
        <f>B224-B220-B221-B222</f>
        <v>189055586</v>
      </c>
      <c r="C219" s="85">
        <v>0</v>
      </c>
      <c r="D219" s="102">
        <f>D224-D220-D221-D222</f>
        <v>230105053</v>
      </c>
      <c r="E219" s="85">
        <v>0</v>
      </c>
      <c r="F219" s="102">
        <f>F224-F220-F222</f>
        <v>285068867</v>
      </c>
      <c r="G219" s="85">
        <v>0</v>
      </c>
      <c r="H219" s="85">
        <f>H224-H222-H220</f>
        <v>320453895.275424</v>
      </c>
      <c r="I219" s="85">
        <v>0</v>
      </c>
      <c r="J219" s="85">
        <f>J224-J222-J220</f>
        <v>342949561.4909299</v>
      </c>
      <c r="K219" s="85">
        <v>0</v>
      </c>
      <c r="L219" s="11"/>
    </row>
    <row r="220" spans="1:12" ht="61.5" customHeight="1">
      <c r="A220" s="96" t="s">
        <v>119</v>
      </c>
      <c r="B220" s="101">
        <v>264447</v>
      </c>
      <c r="C220" s="85">
        <v>0</v>
      </c>
      <c r="D220" s="102">
        <v>365416</v>
      </c>
      <c r="E220" s="85">
        <v>0</v>
      </c>
      <c r="F220" s="102">
        <v>474720</v>
      </c>
      <c r="G220" s="85">
        <v>0</v>
      </c>
      <c r="H220" s="85">
        <f>F220*1.124128</f>
        <v>533646.04416</v>
      </c>
      <c r="I220" s="85">
        <v>0</v>
      </c>
      <c r="J220" s="85">
        <f>H220*1.0701993848011</f>
        <v>571107.6681615727</v>
      </c>
      <c r="K220" s="85">
        <v>0</v>
      </c>
      <c r="L220" s="11"/>
    </row>
    <row r="221" spans="1:12" ht="39.75" customHeight="1">
      <c r="A221" s="96" t="s">
        <v>120</v>
      </c>
      <c r="B221" s="101">
        <v>2670180</v>
      </c>
      <c r="C221" s="85">
        <v>0</v>
      </c>
      <c r="D221" s="102">
        <v>11272706</v>
      </c>
      <c r="E221" s="85">
        <v>0</v>
      </c>
      <c r="F221" s="102">
        <v>0</v>
      </c>
      <c r="G221" s="85">
        <v>0</v>
      </c>
      <c r="H221" s="85">
        <f>ROUND(F221*105.7%,0)</f>
        <v>0</v>
      </c>
      <c r="I221" s="85">
        <v>0</v>
      </c>
      <c r="J221" s="85">
        <f>ROUND(H221*107.1%,0)</f>
        <v>0</v>
      </c>
      <c r="K221" s="85">
        <v>0</v>
      </c>
      <c r="L221" s="11"/>
    </row>
    <row r="222" spans="1:12" ht="50.25" customHeight="1">
      <c r="A222" s="96" t="s">
        <v>121</v>
      </c>
      <c r="B222" s="101">
        <v>7690862</v>
      </c>
      <c r="C222" s="85">
        <v>0</v>
      </c>
      <c r="D222" s="102">
        <v>10204320</v>
      </c>
      <c r="E222" s="85">
        <v>0</v>
      </c>
      <c r="F222" s="102">
        <v>13661347</v>
      </c>
      <c r="G222" s="85">
        <v>0</v>
      </c>
      <c r="H222" s="85">
        <f>F222*1.124128</f>
        <v>15357102.680416001</v>
      </c>
      <c r="I222" s="85">
        <v>0</v>
      </c>
      <c r="J222" s="85">
        <f>H222*1.0701993848011</f>
        <v>16435161.840908527</v>
      </c>
      <c r="K222" s="85">
        <v>0</v>
      </c>
      <c r="L222" s="11"/>
    </row>
    <row r="223" spans="1:12" ht="18.75">
      <c r="A223" s="112"/>
      <c r="B223" s="86"/>
      <c r="C223" s="85">
        <v>0</v>
      </c>
      <c r="D223" s="86"/>
      <c r="E223" s="85">
        <v>0</v>
      </c>
      <c r="F223" s="86"/>
      <c r="G223" s="85">
        <v>0</v>
      </c>
      <c r="H223" s="86"/>
      <c r="I223" s="85">
        <v>0</v>
      </c>
      <c r="J223" s="85">
        <f>ROUND(H223*107.1%,0)</f>
        <v>0</v>
      </c>
      <c r="K223" s="85">
        <v>0</v>
      </c>
      <c r="L223" s="11"/>
    </row>
    <row r="224" spans="1:12" ht="19.5" customHeight="1">
      <c r="A224" s="96" t="s">
        <v>17</v>
      </c>
      <c r="B224" s="99">
        <v>199681075</v>
      </c>
      <c r="C224" s="85">
        <v>0</v>
      </c>
      <c r="D224" s="99">
        <v>251947495</v>
      </c>
      <c r="E224" s="85">
        <v>0</v>
      </c>
      <c r="F224" s="99">
        <v>299204934</v>
      </c>
      <c r="G224" s="85">
        <v>0</v>
      </c>
      <c r="H224" s="99">
        <v>336344644</v>
      </c>
      <c r="I224" s="85">
        <v>0</v>
      </c>
      <c r="J224" s="99">
        <v>359955831</v>
      </c>
      <c r="K224" s="85">
        <v>0</v>
      </c>
      <c r="L224" s="11"/>
    </row>
    <row r="225" spans="1:12" ht="95.25" customHeight="1">
      <c r="A225" s="72" t="s">
        <v>28</v>
      </c>
      <c r="B225" s="8" t="s">
        <v>15</v>
      </c>
      <c r="C225" s="8" t="s">
        <v>13</v>
      </c>
      <c r="D225" s="8" t="s">
        <v>15</v>
      </c>
      <c r="E225" s="8" t="s">
        <v>13</v>
      </c>
      <c r="F225" s="8" t="s">
        <v>15</v>
      </c>
      <c r="G225" s="8" t="s">
        <v>13</v>
      </c>
      <c r="H225" s="8" t="s">
        <v>15</v>
      </c>
      <c r="I225" s="8" t="s">
        <v>13</v>
      </c>
      <c r="J225" s="8" t="s">
        <v>15</v>
      </c>
      <c r="K225" s="8" t="s">
        <v>13</v>
      </c>
      <c r="L225" s="11"/>
    </row>
    <row r="228" spans="1:16" ht="15">
      <c r="A228" s="152" t="s">
        <v>29</v>
      </c>
      <c r="B228" s="152"/>
      <c r="C228" s="152"/>
      <c r="D228" s="152"/>
      <c r="E228" s="152"/>
      <c r="F228" s="152"/>
      <c r="G228" s="152"/>
      <c r="H228" s="152"/>
      <c r="I228" s="152"/>
      <c r="J228" s="152"/>
      <c r="K228" s="152"/>
      <c r="L228" s="152"/>
      <c r="M228" s="152"/>
      <c r="N228" s="152"/>
      <c r="O228" s="152"/>
      <c r="P228" s="152"/>
    </row>
    <row r="230" spans="1:16" ht="15">
      <c r="A230" s="151" t="s">
        <v>55</v>
      </c>
      <c r="B230" s="151" t="s">
        <v>30</v>
      </c>
      <c r="C230" s="158" t="s">
        <v>183</v>
      </c>
      <c r="D230" s="158"/>
      <c r="E230" s="158"/>
      <c r="F230" s="158"/>
      <c r="G230" s="158" t="s">
        <v>200</v>
      </c>
      <c r="H230" s="158"/>
      <c r="I230" s="158"/>
      <c r="J230" s="158"/>
      <c r="K230" s="161" t="s">
        <v>90</v>
      </c>
      <c r="L230" s="163"/>
      <c r="M230" s="158" t="s">
        <v>160</v>
      </c>
      <c r="N230" s="158"/>
      <c r="O230" s="158" t="s">
        <v>201</v>
      </c>
      <c r="P230" s="158"/>
    </row>
    <row r="231" spans="1:16" ht="30.75" customHeight="1">
      <c r="A231" s="151"/>
      <c r="B231" s="151"/>
      <c r="C231" s="151" t="s">
        <v>10</v>
      </c>
      <c r="D231" s="151"/>
      <c r="E231" s="151" t="s">
        <v>11</v>
      </c>
      <c r="F231" s="151"/>
      <c r="G231" s="151" t="s">
        <v>10</v>
      </c>
      <c r="H231" s="151"/>
      <c r="I231" s="151" t="s">
        <v>11</v>
      </c>
      <c r="J231" s="151"/>
      <c r="K231" s="151" t="s">
        <v>10</v>
      </c>
      <c r="L231" s="151" t="s">
        <v>11</v>
      </c>
      <c r="M231" s="151" t="s">
        <v>10</v>
      </c>
      <c r="N231" s="151" t="s">
        <v>11</v>
      </c>
      <c r="O231" s="151" t="s">
        <v>10</v>
      </c>
      <c r="P231" s="151" t="s">
        <v>11</v>
      </c>
    </row>
    <row r="232" spans="1:16" ht="15">
      <c r="A232" s="151"/>
      <c r="B232" s="151"/>
      <c r="C232" s="8" t="s">
        <v>58</v>
      </c>
      <c r="D232" s="8" t="s">
        <v>59</v>
      </c>
      <c r="E232" s="8" t="s">
        <v>58</v>
      </c>
      <c r="F232" s="8" t="s">
        <v>59</v>
      </c>
      <c r="G232" s="8" t="s">
        <v>58</v>
      </c>
      <c r="H232" s="8" t="s">
        <v>59</v>
      </c>
      <c r="I232" s="8" t="s">
        <v>58</v>
      </c>
      <c r="J232" s="8" t="s">
        <v>59</v>
      </c>
      <c r="K232" s="151"/>
      <c r="L232" s="151"/>
      <c r="M232" s="151"/>
      <c r="N232" s="151"/>
      <c r="O232" s="151"/>
      <c r="P232" s="151"/>
    </row>
    <row r="233" spans="1:16" ht="15">
      <c r="A233" s="8">
        <v>1</v>
      </c>
      <c r="B233" s="8">
        <v>2</v>
      </c>
      <c r="C233" s="45">
        <v>3</v>
      </c>
      <c r="D233" s="8">
        <v>4</v>
      </c>
      <c r="E233" s="8">
        <v>5</v>
      </c>
      <c r="F233" s="8">
        <v>6</v>
      </c>
      <c r="G233" s="8">
        <v>7</v>
      </c>
      <c r="H233" s="8">
        <v>8</v>
      </c>
      <c r="I233" s="8">
        <v>9</v>
      </c>
      <c r="J233" s="8">
        <v>10</v>
      </c>
      <c r="K233" s="8">
        <v>11</v>
      </c>
      <c r="L233" s="8">
        <v>12</v>
      </c>
      <c r="M233" s="8">
        <v>13</v>
      </c>
      <c r="N233" s="8">
        <v>14</v>
      </c>
      <c r="O233" s="8">
        <v>15</v>
      </c>
      <c r="P233" s="8">
        <v>16</v>
      </c>
    </row>
    <row r="234" spans="1:16" ht="15">
      <c r="A234" s="8"/>
      <c r="B234" s="8"/>
      <c r="C234" s="45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</row>
    <row r="235" spans="1:16" ht="18.75">
      <c r="A235" s="96">
        <v>1</v>
      </c>
      <c r="B235" s="96" t="s">
        <v>122</v>
      </c>
      <c r="C235" s="113">
        <v>1131.97</v>
      </c>
      <c r="D235" s="113">
        <v>1161.74</v>
      </c>
      <c r="E235" s="96">
        <v>0</v>
      </c>
      <c r="F235" s="96">
        <v>0</v>
      </c>
      <c r="G235" s="113">
        <v>1161.74</v>
      </c>
      <c r="H235" s="114">
        <v>1138.69</v>
      </c>
      <c r="I235" s="96">
        <v>0</v>
      </c>
      <c r="J235" s="96">
        <v>0</v>
      </c>
      <c r="K235" s="114">
        <v>1138.69</v>
      </c>
      <c r="L235" s="96">
        <v>0</v>
      </c>
      <c r="M235" s="114">
        <v>1139.43</v>
      </c>
      <c r="N235" s="96">
        <v>0</v>
      </c>
      <c r="O235" s="114">
        <v>1139.43</v>
      </c>
      <c r="P235" s="96">
        <v>0</v>
      </c>
    </row>
    <row r="236" spans="1:16" ht="18.75">
      <c r="A236" s="96">
        <v>2</v>
      </c>
      <c r="B236" s="96" t="s">
        <v>123</v>
      </c>
      <c r="C236" s="113">
        <v>321.25</v>
      </c>
      <c r="D236" s="117">
        <v>343.875</v>
      </c>
      <c r="E236" s="96">
        <v>0</v>
      </c>
      <c r="F236" s="96">
        <v>0</v>
      </c>
      <c r="G236" s="117">
        <v>343.875</v>
      </c>
      <c r="H236" s="116">
        <v>348.25</v>
      </c>
      <c r="I236" s="96">
        <v>0</v>
      </c>
      <c r="J236" s="96">
        <v>0</v>
      </c>
      <c r="K236" s="114">
        <v>348.25</v>
      </c>
      <c r="L236" s="96">
        <v>0</v>
      </c>
      <c r="M236" s="114">
        <v>348.25</v>
      </c>
      <c r="N236" s="96">
        <v>0</v>
      </c>
      <c r="O236" s="114">
        <v>348.25</v>
      </c>
      <c r="P236" s="96">
        <v>0</v>
      </c>
    </row>
    <row r="237" spans="1:16" ht="18.75">
      <c r="A237" s="96">
        <v>3</v>
      </c>
      <c r="B237" s="96" t="s">
        <v>124</v>
      </c>
      <c r="C237" s="113">
        <v>217.62</v>
      </c>
      <c r="D237" s="117">
        <v>222.07</v>
      </c>
      <c r="E237" s="96">
        <v>0</v>
      </c>
      <c r="F237" s="96">
        <v>0</v>
      </c>
      <c r="G237" s="117">
        <v>222.075</v>
      </c>
      <c r="H237" s="115">
        <v>216.375</v>
      </c>
      <c r="I237" s="96">
        <v>0</v>
      </c>
      <c r="J237" s="96">
        <v>0</v>
      </c>
      <c r="K237" s="115">
        <v>216.375</v>
      </c>
      <c r="L237" s="96">
        <v>0</v>
      </c>
      <c r="M237" s="115">
        <v>216.375</v>
      </c>
      <c r="N237" s="96">
        <v>0</v>
      </c>
      <c r="O237" s="115">
        <v>216.375</v>
      </c>
      <c r="P237" s="96">
        <v>0</v>
      </c>
    </row>
    <row r="238" spans="1:16" ht="24.75" customHeight="1">
      <c r="A238" s="96">
        <v>4</v>
      </c>
      <c r="B238" s="96" t="s">
        <v>125</v>
      </c>
      <c r="C238" s="113">
        <v>1375.88</v>
      </c>
      <c r="D238" s="117">
        <v>1403.67</v>
      </c>
      <c r="E238" s="96">
        <v>0</v>
      </c>
      <c r="F238" s="96">
        <v>0</v>
      </c>
      <c r="G238" s="117">
        <v>1403.785</v>
      </c>
      <c r="H238" s="114">
        <v>1432.86</v>
      </c>
      <c r="I238" s="96">
        <v>0</v>
      </c>
      <c r="J238" s="96">
        <v>0</v>
      </c>
      <c r="K238" s="115">
        <v>1432.86</v>
      </c>
      <c r="L238" s="96">
        <v>0</v>
      </c>
      <c r="M238" s="115">
        <v>1429.11</v>
      </c>
      <c r="N238" s="96">
        <v>0</v>
      </c>
      <c r="O238" s="115">
        <v>1429.11</v>
      </c>
      <c r="P238" s="96">
        <v>0</v>
      </c>
    </row>
    <row r="239" spans="1:16" ht="22.5" customHeight="1">
      <c r="A239" s="96" t="s">
        <v>13</v>
      </c>
      <c r="B239" s="96" t="s">
        <v>17</v>
      </c>
      <c r="C239" s="128">
        <f>SUM(C235:C238)</f>
        <v>3046.7200000000003</v>
      </c>
      <c r="D239" s="118">
        <f>SUM(D235:D238)</f>
        <v>3131.355</v>
      </c>
      <c r="E239" s="96">
        <v>0</v>
      </c>
      <c r="F239" s="96">
        <v>0</v>
      </c>
      <c r="G239" s="118">
        <f>SUM(G235:G238)</f>
        <v>3131.4750000000004</v>
      </c>
      <c r="H239" s="128">
        <f>SUM(H235:H238)</f>
        <v>3136.175</v>
      </c>
      <c r="I239" s="96">
        <v>0</v>
      </c>
      <c r="J239" s="96">
        <v>0</v>
      </c>
      <c r="K239" s="119">
        <f>SUM(K235:K238)</f>
        <v>3136.175</v>
      </c>
      <c r="L239" s="96">
        <v>0</v>
      </c>
      <c r="M239" s="119">
        <f>SUM(M235:M238)</f>
        <v>3133.165</v>
      </c>
      <c r="N239" s="96">
        <v>0</v>
      </c>
      <c r="O239" s="119">
        <f>SUM(O235:O238)</f>
        <v>3133.165</v>
      </c>
      <c r="P239" s="96">
        <v>0</v>
      </c>
    </row>
    <row r="240" spans="1:16" ht="45">
      <c r="A240" s="8" t="s">
        <v>13</v>
      </c>
      <c r="B240" s="8" t="s">
        <v>31</v>
      </c>
      <c r="C240" s="45" t="s">
        <v>15</v>
      </c>
      <c r="D240" s="45" t="s">
        <v>15</v>
      </c>
      <c r="E240" s="8" t="s">
        <v>13</v>
      </c>
      <c r="F240" s="8" t="s">
        <v>13</v>
      </c>
      <c r="G240" s="8" t="s">
        <v>15</v>
      </c>
      <c r="H240" s="8" t="s">
        <v>15</v>
      </c>
      <c r="I240" s="8" t="s">
        <v>13</v>
      </c>
      <c r="J240" s="8" t="s">
        <v>13</v>
      </c>
      <c r="K240" s="8" t="s">
        <v>15</v>
      </c>
      <c r="L240" s="8"/>
      <c r="M240" s="8" t="s">
        <v>15</v>
      </c>
      <c r="N240" s="8" t="s">
        <v>13</v>
      </c>
      <c r="O240" s="8" t="s">
        <v>15</v>
      </c>
      <c r="P240" s="8" t="s">
        <v>13</v>
      </c>
    </row>
    <row r="243" spans="1:12" ht="15">
      <c r="A243" s="153" t="s">
        <v>147</v>
      </c>
      <c r="B243" s="153"/>
      <c r="C243" s="153"/>
      <c r="D243" s="153"/>
      <c r="E243" s="153"/>
      <c r="F243" s="153"/>
      <c r="G243" s="153"/>
      <c r="H243" s="153"/>
      <c r="I243" s="153"/>
      <c r="J243" s="153"/>
      <c r="K243" s="153"/>
      <c r="L243" s="6"/>
    </row>
    <row r="244" spans="1:12" ht="15">
      <c r="A244" s="153" t="s">
        <v>202</v>
      </c>
      <c r="B244" s="153"/>
      <c r="C244" s="153"/>
      <c r="D244" s="153"/>
      <c r="E244" s="153"/>
      <c r="F244" s="153"/>
      <c r="G244" s="153"/>
      <c r="H244" s="153"/>
      <c r="I244" s="153"/>
      <c r="J244" s="153"/>
      <c r="K244" s="153"/>
      <c r="L244" s="6"/>
    </row>
    <row r="245" spans="1:12" ht="15">
      <c r="A245" s="165"/>
      <c r="B245" s="165"/>
      <c r="C245" s="165"/>
      <c r="D245" s="165"/>
      <c r="E245" s="165"/>
      <c r="F245" s="165"/>
      <c r="G245" s="165"/>
      <c r="H245" s="165"/>
      <c r="I245" s="165"/>
      <c r="J245" s="165"/>
      <c r="K245" s="165"/>
      <c r="L245" s="5"/>
    </row>
    <row r="246" spans="1:22" ht="15">
      <c r="A246" s="164"/>
      <c r="B246" s="164"/>
      <c r="C246" s="164"/>
      <c r="D246" s="164"/>
      <c r="E246" s="164"/>
      <c r="F246" s="164"/>
      <c r="G246" s="164"/>
      <c r="H246" s="164"/>
      <c r="I246" s="164"/>
      <c r="J246" s="164"/>
      <c r="K246" s="164"/>
      <c r="L246" s="5" t="s">
        <v>7</v>
      </c>
      <c r="M246" s="5"/>
      <c r="N246" s="5"/>
      <c r="O246" s="5"/>
      <c r="P246" s="5"/>
      <c r="Q246" s="5"/>
      <c r="R246" s="5"/>
      <c r="S246" s="5"/>
      <c r="T246" s="5"/>
      <c r="U246" s="5"/>
      <c r="V246" s="5"/>
    </row>
    <row r="248" spans="1:12" ht="21.75" customHeight="1">
      <c r="A248" s="151" t="s">
        <v>22</v>
      </c>
      <c r="B248" s="151" t="s">
        <v>32</v>
      </c>
      <c r="C248" s="151" t="s">
        <v>33</v>
      </c>
      <c r="D248" s="158" t="s">
        <v>183</v>
      </c>
      <c r="E248" s="158"/>
      <c r="F248" s="158"/>
      <c r="G248" s="158" t="s">
        <v>184</v>
      </c>
      <c r="H248" s="158"/>
      <c r="I248" s="158"/>
      <c r="J248" s="161" t="s">
        <v>185</v>
      </c>
      <c r="K248" s="162"/>
      <c r="L248" s="163"/>
    </row>
    <row r="249" spans="1:12" ht="30">
      <c r="A249" s="151"/>
      <c r="B249" s="151"/>
      <c r="C249" s="151"/>
      <c r="D249" s="8" t="s">
        <v>10</v>
      </c>
      <c r="E249" s="8" t="s">
        <v>11</v>
      </c>
      <c r="F249" s="8" t="s">
        <v>60</v>
      </c>
      <c r="G249" s="8" t="s">
        <v>10</v>
      </c>
      <c r="H249" s="8" t="s">
        <v>11</v>
      </c>
      <c r="I249" s="8" t="s">
        <v>52</v>
      </c>
      <c r="J249" s="8" t="s">
        <v>10</v>
      </c>
      <c r="K249" s="8" t="s">
        <v>11</v>
      </c>
      <c r="L249" s="8" t="s">
        <v>135</v>
      </c>
    </row>
    <row r="250" spans="1:12" ht="15">
      <c r="A250" s="8">
        <v>1</v>
      </c>
      <c r="B250" s="8">
        <v>2</v>
      </c>
      <c r="C250" s="8">
        <v>3</v>
      </c>
      <c r="D250" s="8">
        <v>4</v>
      </c>
      <c r="E250" s="8">
        <v>5</v>
      </c>
      <c r="F250" s="8">
        <v>6</v>
      </c>
      <c r="G250" s="8">
        <v>7</v>
      </c>
      <c r="H250" s="8">
        <v>8</v>
      </c>
      <c r="I250" s="8">
        <v>9</v>
      </c>
      <c r="J250" s="8">
        <v>10</v>
      </c>
      <c r="K250" s="8">
        <v>11</v>
      </c>
      <c r="L250" s="8"/>
    </row>
    <row r="251" spans="1:12" ht="88.5" customHeight="1">
      <c r="A251" s="31">
        <v>1</v>
      </c>
      <c r="B251" s="31" t="s">
        <v>168</v>
      </c>
      <c r="C251" s="31" t="s">
        <v>169</v>
      </c>
      <c r="D251" s="85">
        <v>4249313</v>
      </c>
      <c r="E251" s="85">
        <v>0</v>
      </c>
      <c r="F251" s="85">
        <f>SUM(D251:E251)</f>
        <v>4249313</v>
      </c>
      <c r="G251" s="85">
        <v>4261983</v>
      </c>
      <c r="H251" s="85">
        <v>0</v>
      </c>
      <c r="I251" s="85">
        <f>G251+H251</f>
        <v>4261983</v>
      </c>
      <c r="J251" s="85">
        <v>4314800</v>
      </c>
      <c r="K251" s="85">
        <v>0</v>
      </c>
      <c r="L251" s="85">
        <f>J251+K251</f>
        <v>4314800</v>
      </c>
    </row>
    <row r="252" spans="1:12" ht="71.25" customHeight="1">
      <c r="A252" s="31">
        <v>2</v>
      </c>
      <c r="B252" s="31" t="s">
        <v>170</v>
      </c>
      <c r="C252" s="31" t="s">
        <v>171</v>
      </c>
      <c r="D252" s="85">
        <v>478399</v>
      </c>
      <c r="E252" s="85">
        <v>112469</v>
      </c>
      <c r="F252" s="85">
        <f>SUM(D252:E252)</f>
        <v>590868</v>
      </c>
      <c r="G252" s="85">
        <v>552243</v>
      </c>
      <c r="H252" s="85">
        <v>193146</v>
      </c>
      <c r="I252" s="85">
        <f>G252+H252</f>
        <v>745389</v>
      </c>
      <c r="J252" s="85">
        <v>0</v>
      </c>
      <c r="K252" s="85">
        <v>0</v>
      </c>
      <c r="L252" s="85">
        <f>J252+K252</f>
        <v>0</v>
      </c>
    </row>
    <row r="253" spans="1:12" ht="87.75" customHeight="1">
      <c r="A253" s="31">
        <v>3</v>
      </c>
      <c r="B253" s="31" t="s">
        <v>216</v>
      </c>
      <c r="C253" s="31" t="s">
        <v>217</v>
      </c>
      <c r="D253" s="85">
        <v>8420</v>
      </c>
      <c r="E253" s="85">
        <v>0</v>
      </c>
      <c r="F253" s="85">
        <f>SUM(D253:E253)</f>
        <v>8420</v>
      </c>
      <c r="G253" s="85">
        <v>40000</v>
      </c>
      <c r="H253" s="85">
        <v>0</v>
      </c>
      <c r="I253" s="85">
        <f>G253+H253</f>
        <v>40000</v>
      </c>
      <c r="J253" s="85">
        <v>0</v>
      </c>
      <c r="K253" s="85">
        <v>0</v>
      </c>
      <c r="L253" s="85">
        <f>J253+K253</f>
        <v>0</v>
      </c>
    </row>
    <row r="254" spans="1:12" ht="121.5" customHeight="1">
      <c r="A254" s="31">
        <v>4</v>
      </c>
      <c r="B254" s="120" t="s">
        <v>126</v>
      </c>
      <c r="C254" s="31" t="s">
        <v>134</v>
      </c>
      <c r="D254" s="85">
        <v>307293</v>
      </c>
      <c r="E254" s="85">
        <v>20570</v>
      </c>
      <c r="F254" s="85">
        <f>SUM(D254:E254)</f>
        <v>327863</v>
      </c>
      <c r="G254" s="85">
        <v>282000</v>
      </c>
      <c r="H254" s="85">
        <v>0</v>
      </c>
      <c r="I254" s="85">
        <f>G254+H254</f>
        <v>282000</v>
      </c>
      <c r="J254" s="85">
        <v>303000</v>
      </c>
      <c r="K254" s="85">
        <v>0</v>
      </c>
      <c r="L254" s="85">
        <f>J254+K254</f>
        <v>303000</v>
      </c>
    </row>
    <row r="255" spans="1:12" ht="33.75" customHeight="1">
      <c r="A255" s="96" t="s">
        <v>13</v>
      </c>
      <c r="B255" s="122" t="s">
        <v>17</v>
      </c>
      <c r="C255" s="121" t="s">
        <v>13</v>
      </c>
      <c r="D255" s="99">
        <f>SUM(D251:D254)</f>
        <v>5043425</v>
      </c>
      <c r="E255" s="99">
        <f>SUM(E251:E254)</f>
        <v>133039</v>
      </c>
      <c r="F255" s="99">
        <f>SUM(F251:F254)</f>
        <v>5176464</v>
      </c>
      <c r="G255" s="99">
        <f>SUM(G251:G254)</f>
        <v>5136226</v>
      </c>
      <c r="H255" s="99">
        <f>H254+H253+H251+H252</f>
        <v>193146</v>
      </c>
      <c r="I255" s="99">
        <f>SUM(I251:I254)</f>
        <v>5329372</v>
      </c>
      <c r="J255" s="99">
        <f>J254+J251</f>
        <v>4617800</v>
      </c>
      <c r="K255" s="103">
        <f>SUM(K251:K254)</f>
        <v>0</v>
      </c>
      <c r="L255" s="99">
        <f>J255+K255</f>
        <v>4617800</v>
      </c>
    </row>
    <row r="256" spans="4:12" ht="15">
      <c r="D256" s="63"/>
      <c r="E256" s="63"/>
      <c r="F256" s="63"/>
      <c r="G256" s="63"/>
      <c r="H256" s="63"/>
      <c r="I256" s="63"/>
      <c r="J256" s="63"/>
      <c r="K256" s="63"/>
      <c r="L256" s="63"/>
    </row>
    <row r="257" spans="1:9" ht="15">
      <c r="A257" s="152" t="s">
        <v>203</v>
      </c>
      <c r="B257" s="152"/>
      <c r="C257" s="152"/>
      <c r="D257" s="152"/>
      <c r="E257" s="152"/>
      <c r="F257" s="152"/>
      <c r="G257" s="152"/>
      <c r="H257" s="152"/>
      <c r="I257" s="152"/>
    </row>
    <row r="258" spans="1:9" ht="15">
      <c r="A258" s="5"/>
      <c r="I258" s="5" t="s">
        <v>7</v>
      </c>
    </row>
    <row r="260" spans="1:9" ht="21.75" customHeight="1">
      <c r="A260" s="151" t="s">
        <v>55</v>
      </c>
      <c r="B260" s="151" t="s">
        <v>32</v>
      </c>
      <c r="C260" s="151" t="s">
        <v>33</v>
      </c>
      <c r="D260" s="151" t="s">
        <v>158</v>
      </c>
      <c r="E260" s="151"/>
      <c r="F260" s="151"/>
      <c r="G260" s="151" t="s">
        <v>187</v>
      </c>
      <c r="H260" s="151"/>
      <c r="I260" s="151"/>
    </row>
    <row r="261" spans="1:9" ht="33" customHeight="1">
      <c r="A261" s="151"/>
      <c r="B261" s="151"/>
      <c r="C261" s="151"/>
      <c r="D261" s="8" t="s">
        <v>10</v>
      </c>
      <c r="E261" s="8" t="s">
        <v>11</v>
      </c>
      <c r="F261" s="8" t="s">
        <v>60</v>
      </c>
      <c r="G261" s="8" t="s">
        <v>10</v>
      </c>
      <c r="H261" s="8" t="s">
        <v>11</v>
      </c>
      <c r="I261" s="8" t="s">
        <v>52</v>
      </c>
    </row>
    <row r="262" spans="1:9" ht="15">
      <c r="A262" s="8">
        <v>1</v>
      </c>
      <c r="B262" s="8">
        <v>2</v>
      </c>
      <c r="C262" s="8">
        <v>3</v>
      </c>
      <c r="D262" s="8">
        <v>4</v>
      </c>
      <c r="E262" s="8">
        <v>5</v>
      </c>
      <c r="F262" s="8">
        <v>6</v>
      </c>
      <c r="G262" s="8">
        <v>7</v>
      </c>
      <c r="H262" s="8">
        <v>8</v>
      </c>
      <c r="I262" s="8">
        <v>9</v>
      </c>
    </row>
    <row r="263" spans="1:9" ht="81" customHeight="1">
      <c r="A263" s="31">
        <v>1</v>
      </c>
      <c r="B263" s="31" t="s">
        <v>168</v>
      </c>
      <c r="C263" s="31" t="s">
        <v>169</v>
      </c>
      <c r="D263" s="101">
        <f>J251*1.062</f>
        <v>4582317.600000001</v>
      </c>
      <c r="E263" s="101">
        <v>0</v>
      </c>
      <c r="F263" s="101">
        <f>D263+E263</f>
        <v>4582317.600000001</v>
      </c>
      <c r="G263" s="101">
        <f>F263*1.053</f>
        <v>4825180.4328000005</v>
      </c>
      <c r="H263" s="101">
        <v>0</v>
      </c>
      <c r="I263" s="101">
        <f>G263+H263</f>
        <v>4825180.4328000005</v>
      </c>
    </row>
    <row r="264" spans="1:9" ht="15.75" customHeight="1" hidden="1">
      <c r="A264" s="31"/>
      <c r="B264" s="120"/>
      <c r="C264" s="31"/>
      <c r="D264" s="101"/>
      <c r="E264" s="101"/>
      <c r="F264" s="101"/>
      <c r="G264" s="101"/>
      <c r="H264" s="101"/>
      <c r="I264" s="101"/>
    </row>
    <row r="265" spans="1:9" ht="33.75" customHeight="1">
      <c r="A265" s="8" t="s">
        <v>13</v>
      </c>
      <c r="B265" s="8" t="s">
        <v>17</v>
      </c>
      <c r="C265" s="9" t="s">
        <v>13</v>
      </c>
      <c r="D265" s="99">
        <f>D263+D264</f>
        <v>4582317.600000001</v>
      </c>
      <c r="E265" s="99">
        <f>E264</f>
        <v>0</v>
      </c>
      <c r="F265" s="99">
        <f>D265+E265</f>
        <v>4582317.600000001</v>
      </c>
      <c r="G265" s="99">
        <f>G263+G264</f>
        <v>4825180.4328000005</v>
      </c>
      <c r="H265" s="99">
        <f>H264</f>
        <v>0</v>
      </c>
      <c r="I265" s="99">
        <f>G265+H265</f>
        <v>4825180.4328000005</v>
      </c>
    </row>
    <row r="268" spans="1:13" ht="15">
      <c r="A268" s="152" t="s">
        <v>204</v>
      </c>
      <c r="B268" s="152"/>
      <c r="C268" s="152"/>
      <c r="D268" s="152"/>
      <c r="E268" s="152"/>
      <c r="F268" s="152"/>
      <c r="G268" s="152"/>
      <c r="H268" s="152"/>
      <c r="I268" s="152"/>
      <c r="J268" s="152"/>
      <c r="K268" s="152"/>
      <c r="L268" s="152"/>
      <c r="M268" s="152"/>
    </row>
    <row r="269" ht="15">
      <c r="A269" s="5"/>
    </row>
    <row r="270" ht="15">
      <c r="L270" s="51" t="s">
        <v>7</v>
      </c>
    </row>
    <row r="272" spans="1:13" ht="120" customHeight="1">
      <c r="A272" s="154" t="s">
        <v>62</v>
      </c>
      <c r="B272" s="154" t="s">
        <v>61</v>
      </c>
      <c r="C272" s="151" t="s">
        <v>34</v>
      </c>
      <c r="D272" s="151" t="s">
        <v>183</v>
      </c>
      <c r="E272" s="151"/>
      <c r="F272" s="151" t="s">
        <v>205</v>
      </c>
      <c r="G272" s="151"/>
      <c r="H272" s="151" t="s">
        <v>185</v>
      </c>
      <c r="I272" s="151"/>
      <c r="J272" s="151" t="s">
        <v>159</v>
      </c>
      <c r="K272" s="151"/>
      <c r="L272" s="151" t="s">
        <v>193</v>
      </c>
      <c r="M272" s="151"/>
    </row>
    <row r="273" spans="1:13" ht="124.5" customHeight="1">
      <c r="A273" s="155"/>
      <c r="B273" s="155"/>
      <c r="C273" s="151"/>
      <c r="D273" s="8" t="s">
        <v>36</v>
      </c>
      <c r="E273" s="8" t="s">
        <v>35</v>
      </c>
      <c r="F273" s="8" t="s">
        <v>36</v>
      </c>
      <c r="G273" s="8" t="s">
        <v>35</v>
      </c>
      <c r="H273" s="8" t="s">
        <v>36</v>
      </c>
      <c r="I273" s="8" t="s">
        <v>35</v>
      </c>
      <c r="J273" s="8" t="s">
        <v>36</v>
      </c>
      <c r="K273" s="8" t="s">
        <v>35</v>
      </c>
      <c r="L273" s="8" t="s">
        <v>36</v>
      </c>
      <c r="M273" s="8" t="s">
        <v>35</v>
      </c>
    </row>
    <row r="274" spans="1:13" ht="15">
      <c r="A274" s="8">
        <v>1</v>
      </c>
      <c r="B274" s="8">
        <v>2</v>
      </c>
      <c r="C274" s="8">
        <v>3</v>
      </c>
      <c r="D274" s="8">
        <v>4</v>
      </c>
      <c r="E274" s="8">
        <v>5</v>
      </c>
      <c r="F274" s="8">
        <v>6</v>
      </c>
      <c r="G274" s="8">
        <v>7</v>
      </c>
      <c r="H274" s="8">
        <v>8</v>
      </c>
      <c r="I274" s="8">
        <v>9</v>
      </c>
      <c r="J274" s="8">
        <v>10</v>
      </c>
      <c r="K274" s="8">
        <v>11</v>
      </c>
      <c r="L274" s="8">
        <v>12</v>
      </c>
      <c r="M274" s="8">
        <v>13</v>
      </c>
    </row>
    <row r="275" spans="1:13" ht="15">
      <c r="A275" s="8" t="s">
        <v>13</v>
      </c>
      <c r="B275" s="8" t="s">
        <v>13</v>
      </c>
      <c r="C275" s="8" t="s">
        <v>13</v>
      </c>
      <c r="D275" s="8" t="s">
        <v>13</v>
      </c>
      <c r="E275" s="8" t="s">
        <v>13</v>
      </c>
      <c r="F275" s="8" t="s">
        <v>13</v>
      </c>
      <c r="G275" s="8" t="s">
        <v>13</v>
      </c>
      <c r="H275" s="8" t="s">
        <v>13</v>
      </c>
      <c r="I275" s="8" t="s">
        <v>13</v>
      </c>
      <c r="J275" s="8" t="s">
        <v>13</v>
      </c>
      <c r="K275" s="8" t="s">
        <v>13</v>
      </c>
      <c r="L275" s="8"/>
      <c r="M275" s="8" t="s">
        <v>13</v>
      </c>
    </row>
    <row r="276" spans="1:13" ht="15">
      <c r="A276" s="8" t="s">
        <v>13</v>
      </c>
      <c r="B276" s="8" t="s">
        <v>13</v>
      </c>
      <c r="C276" s="8" t="s">
        <v>13</v>
      </c>
      <c r="D276" s="8" t="s">
        <v>13</v>
      </c>
      <c r="E276" s="8" t="s">
        <v>13</v>
      </c>
      <c r="F276" s="8" t="s">
        <v>13</v>
      </c>
      <c r="G276" s="8" t="s">
        <v>13</v>
      </c>
      <c r="H276" s="8" t="s">
        <v>13</v>
      </c>
      <c r="I276" s="8" t="s">
        <v>13</v>
      </c>
      <c r="J276" s="8" t="s">
        <v>13</v>
      </c>
      <c r="K276" s="8" t="s">
        <v>13</v>
      </c>
      <c r="L276" s="8"/>
      <c r="M276" s="8" t="s">
        <v>13</v>
      </c>
    </row>
    <row r="279" spans="1:12" ht="48" customHeight="1">
      <c r="A279" s="152" t="s">
        <v>206</v>
      </c>
      <c r="B279" s="152"/>
      <c r="C279" s="152"/>
      <c r="D279" s="152"/>
      <c r="E279" s="152"/>
      <c r="F279" s="152"/>
      <c r="G279" s="152"/>
      <c r="H279" s="152"/>
      <c r="I279" s="152"/>
      <c r="J279" s="152"/>
      <c r="K279" s="152"/>
      <c r="L279" s="152"/>
    </row>
    <row r="280" spans="1:12" ht="81.75" customHeight="1">
      <c r="A280" s="156" t="s">
        <v>222</v>
      </c>
      <c r="B280" s="156"/>
      <c r="C280" s="156"/>
      <c r="D280" s="156"/>
      <c r="E280" s="156"/>
      <c r="F280" s="156"/>
      <c r="G280" s="156"/>
      <c r="H280" s="156"/>
      <c r="I280" s="156"/>
      <c r="J280" s="156"/>
      <c r="K280" s="156"/>
      <c r="L280" s="156"/>
    </row>
    <row r="281" spans="1:10" ht="15">
      <c r="A281" s="153" t="s">
        <v>207</v>
      </c>
      <c r="B281" s="153"/>
      <c r="C281" s="153"/>
      <c r="D281" s="153"/>
      <c r="E281" s="153"/>
      <c r="F281" s="153"/>
      <c r="G281" s="153"/>
      <c r="H281" s="153"/>
      <c r="I281" s="153"/>
      <c r="J281" s="153"/>
    </row>
    <row r="282" spans="1:10" ht="15">
      <c r="A282" s="153" t="s">
        <v>208</v>
      </c>
      <c r="B282" s="153"/>
      <c r="C282" s="153"/>
      <c r="D282" s="153"/>
      <c r="E282" s="153"/>
      <c r="F282" s="153"/>
      <c r="G282" s="153"/>
      <c r="H282" s="153"/>
      <c r="I282" s="153"/>
      <c r="J282" s="153"/>
    </row>
    <row r="283" ht="15">
      <c r="A283" s="5"/>
    </row>
    <row r="284" ht="15">
      <c r="J284" s="5" t="s">
        <v>7</v>
      </c>
    </row>
    <row r="286" spans="1:10" ht="72.75" customHeight="1">
      <c r="A286" s="151" t="s">
        <v>37</v>
      </c>
      <c r="B286" s="151" t="s">
        <v>9</v>
      </c>
      <c r="C286" s="151" t="s">
        <v>38</v>
      </c>
      <c r="D286" s="151" t="s">
        <v>63</v>
      </c>
      <c r="E286" s="151" t="s">
        <v>39</v>
      </c>
      <c r="F286" s="151" t="s">
        <v>40</v>
      </c>
      <c r="G286" s="151" t="s">
        <v>64</v>
      </c>
      <c r="H286" s="151" t="s">
        <v>41</v>
      </c>
      <c r="I286" s="151"/>
      <c r="J286" s="151" t="s">
        <v>65</v>
      </c>
    </row>
    <row r="287" spans="1:10" ht="30">
      <c r="A287" s="151"/>
      <c r="B287" s="151"/>
      <c r="C287" s="151"/>
      <c r="D287" s="151"/>
      <c r="E287" s="151"/>
      <c r="F287" s="151"/>
      <c r="G287" s="151"/>
      <c r="H287" s="8" t="s">
        <v>42</v>
      </c>
      <c r="I287" s="8" t="s">
        <v>43</v>
      </c>
      <c r="J287" s="151"/>
    </row>
    <row r="288" spans="1:10" ht="15">
      <c r="A288" s="8">
        <v>1</v>
      </c>
      <c r="B288" s="8">
        <v>2</v>
      </c>
      <c r="C288" s="8">
        <v>3</v>
      </c>
      <c r="D288" s="8">
        <v>4</v>
      </c>
      <c r="E288" s="8">
        <v>5</v>
      </c>
      <c r="F288" s="8">
        <v>6</v>
      </c>
      <c r="G288" s="8">
        <v>7</v>
      </c>
      <c r="H288" s="8">
        <v>8</v>
      </c>
      <c r="I288" s="8">
        <v>9</v>
      </c>
      <c r="J288" s="8">
        <v>10</v>
      </c>
    </row>
    <row r="289" spans="1:10" ht="15">
      <c r="A289" s="27" t="s">
        <v>99</v>
      </c>
      <c r="B289" s="29" t="s">
        <v>129</v>
      </c>
      <c r="C289" s="8"/>
      <c r="D289" s="8"/>
      <c r="E289" s="8"/>
      <c r="F289" s="8"/>
      <c r="G289" s="8"/>
      <c r="H289" s="8"/>
      <c r="I289" s="8"/>
      <c r="J289" s="8"/>
    </row>
    <row r="290" spans="1:10" ht="18.75">
      <c r="A290" s="12">
        <v>2111</v>
      </c>
      <c r="B290" s="13" t="s">
        <v>69</v>
      </c>
      <c r="C290" s="85">
        <v>199722008</v>
      </c>
      <c r="D290" s="85">
        <v>199681075</v>
      </c>
      <c r="E290" s="95">
        <v>0</v>
      </c>
      <c r="F290" s="95">
        <v>0</v>
      </c>
      <c r="G290" s="95">
        <v>0</v>
      </c>
      <c r="H290" s="95">
        <v>0</v>
      </c>
      <c r="I290" s="95">
        <v>0</v>
      </c>
      <c r="J290" s="95">
        <f aca="true" t="shared" si="17" ref="J290:J304">D290</f>
        <v>199681075</v>
      </c>
    </row>
    <row r="291" spans="1:10" ht="18.75">
      <c r="A291" s="12">
        <v>2120</v>
      </c>
      <c r="B291" s="13" t="s">
        <v>70</v>
      </c>
      <c r="C291" s="85">
        <v>43918013</v>
      </c>
      <c r="D291" s="85">
        <v>43890479</v>
      </c>
      <c r="E291" s="95">
        <v>0</v>
      </c>
      <c r="F291" s="95">
        <v>0</v>
      </c>
      <c r="G291" s="95">
        <v>0</v>
      </c>
      <c r="H291" s="95">
        <v>0</v>
      </c>
      <c r="I291" s="95">
        <v>0</v>
      </c>
      <c r="J291" s="95">
        <f t="shared" si="17"/>
        <v>43890479</v>
      </c>
    </row>
    <row r="292" spans="1:10" ht="30">
      <c r="A292" s="12">
        <v>2210</v>
      </c>
      <c r="B292" s="13" t="s">
        <v>71</v>
      </c>
      <c r="C292" s="85">
        <v>5387335</v>
      </c>
      <c r="D292" s="85">
        <v>5377385</v>
      </c>
      <c r="E292" s="95">
        <v>203602</v>
      </c>
      <c r="F292" s="95"/>
      <c r="G292" s="95">
        <v>-203602</v>
      </c>
      <c r="H292" s="95">
        <v>203602</v>
      </c>
      <c r="I292" s="95">
        <v>0</v>
      </c>
      <c r="J292" s="95">
        <f t="shared" si="17"/>
        <v>5377385</v>
      </c>
    </row>
    <row r="293" spans="1:10" ht="30">
      <c r="A293" s="12">
        <v>2220</v>
      </c>
      <c r="B293" s="13" t="s">
        <v>132</v>
      </c>
      <c r="C293" s="85">
        <v>114083</v>
      </c>
      <c r="D293" s="85">
        <v>114081</v>
      </c>
      <c r="E293" s="95">
        <v>0</v>
      </c>
      <c r="F293" s="95">
        <v>0</v>
      </c>
      <c r="G293" s="95">
        <v>0</v>
      </c>
      <c r="H293" s="95">
        <v>0</v>
      </c>
      <c r="I293" s="95">
        <v>0</v>
      </c>
      <c r="J293" s="95">
        <f t="shared" si="17"/>
        <v>114081</v>
      </c>
    </row>
    <row r="294" spans="1:10" ht="18.75">
      <c r="A294" s="12">
        <v>2230</v>
      </c>
      <c r="B294" s="13" t="s">
        <v>133</v>
      </c>
      <c r="C294" s="85">
        <v>14725122</v>
      </c>
      <c r="D294" s="85">
        <v>14725122</v>
      </c>
      <c r="E294" s="95">
        <v>0</v>
      </c>
      <c r="F294" s="95">
        <v>0</v>
      </c>
      <c r="G294" s="95">
        <v>0</v>
      </c>
      <c r="H294" s="95">
        <v>0</v>
      </c>
      <c r="I294" s="95">
        <v>0</v>
      </c>
      <c r="J294" s="95">
        <f t="shared" si="17"/>
        <v>14725122</v>
      </c>
    </row>
    <row r="295" spans="1:10" ht="18.75">
      <c r="A295" s="12">
        <v>2240</v>
      </c>
      <c r="B295" s="13" t="s">
        <v>72</v>
      </c>
      <c r="C295" s="85">
        <v>5094230</v>
      </c>
      <c r="D295" s="85">
        <v>5063890</v>
      </c>
      <c r="E295" s="95">
        <v>46743</v>
      </c>
      <c r="F295" s="95"/>
      <c r="G295" s="95">
        <v>-46743</v>
      </c>
      <c r="H295" s="95">
        <v>46743</v>
      </c>
      <c r="I295" s="95">
        <v>0</v>
      </c>
      <c r="J295" s="95">
        <f t="shared" si="17"/>
        <v>5063890</v>
      </c>
    </row>
    <row r="296" spans="1:10" ht="18.75">
      <c r="A296" s="12">
        <v>2250</v>
      </c>
      <c r="B296" s="14" t="s">
        <v>73</v>
      </c>
      <c r="C296" s="85">
        <v>13825</v>
      </c>
      <c r="D296" s="85">
        <v>5825</v>
      </c>
      <c r="E296" s="95">
        <v>0</v>
      </c>
      <c r="F296" s="95">
        <v>0</v>
      </c>
      <c r="G296" s="95">
        <v>0</v>
      </c>
      <c r="H296" s="95">
        <v>0</v>
      </c>
      <c r="I296" s="95">
        <v>0</v>
      </c>
      <c r="J296" s="95">
        <f t="shared" si="17"/>
        <v>5825</v>
      </c>
    </row>
    <row r="297" spans="1:10" ht="30">
      <c r="A297" s="12">
        <v>2270</v>
      </c>
      <c r="B297" s="14" t="s">
        <v>74</v>
      </c>
      <c r="C297" s="99">
        <f>C298+C299+C300+C301+C302</f>
        <v>37824172</v>
      </c>
      <c r="D297" s="99">
        <f>D298+D299+D300+D301+D302</f>
        <v>34203729</v>
      </c>
      <c r="E297" s="95">
        <v>0</v>
      </c>
      <c r="F297" s="95">
        <v>3208184</v>
      </c>
      <c r="G297" s="95">
        <v>3208184</v>
      </c>
      <c r="H297" s="95">
        <v>0</v>
      </c>
      <c r="I297" s="95">
        <v>0</v>
      </c>
      <c r="J297" s="123">
        <f t="shared" si="17"/>
        <v>34203729</v>
      </c>
    </row>
    <row r="298" spans="1:10" ht="18.75">
      <c r="A298" s="15">
        <v>2271</v>
      </c>
      <c r="B298" s="14" t="s">
        <v>75</v>
      </c>
      <c r="C298" s="85">
        <v>27502804</v>
      </c>
      <c r="D298" s="85">
        <v>24857454</v>
      </c>
      <c r="E298" s="95">
        <v>0</v>
      </c>
      <c r="F298" s="95">
        <v>2469059</v>
      </c>
      <c r="G298" s="95">
        <v>2469059</v>
      </c>
      <c r="H298" s="95">
        <v>0</v>
      </c>
      <c r="I298" s="95">
        <v>0</v>
      </c>
      <c r="J298" s="95">
        <f t="shared" si="17"/>
        <v>24857454</v>
      </c>
    </row>
    <row r="299" spans="1:10" ht="30">
      <c r="A299" s="15">
        <v>2272</v>
      </c>
      <c r="B299" s="14" t="s">
        <v>76</v>
      </c>
      <c r="C299" s="85">
        <v>1923852</v>
      </c>
      <c r="D299" s="85">
        <v>1719287</v>
      </c>
      <c r="E299" s="95">
        <v>0</v>
      </c>
      <c r="F299" s="95">
        <v>169577</v>
      </c>
      <c r="G299" s="95">
        <v>169577</v>
      </c>
      <c r="H299" s="95">
        <v>0</v>
      </c>
      <c r="I299" s="95">
        <v>0</v>
      </c>
      <c r="J299" s="95">
        <f t="shared" si="17"/>
        <v>1719287</v>
      </c>
    </row>
    <row r="300" spans="1:10" ht="21" customHeight="1">
      <c r="A300" s="15">
        <v>2273</v>
      </c>
      <c r="B300" s="14" t="s">
        <v>77</v>
      </c>
      <c r="C300" s="85">
        <v>6850840</v>
      </c>
      <c r="D300" s="85">
        <v>6229644</v>
      </c>
      <c r="E300" s="95">
        <v>0</v>
      </c>
      <c r="F300" s="95">
        <v>569548</v>
      </c>
      <c r="G300" s="95">
        <v>569548</v>
      </c>
      <c r="H300" s="95">
        <v>0</v>
      </c>
      <c r="I300" s="95">
        <v>0</v>
      </c>
      <c r="J300" s="95">
        <f t="shared" si="17"/>
        <v>6229644</v>
      </c>
    </row>
    <row r="301" spans="1:10" ht="30.75" customHeight="1">
      <c r="A301" s="15">
        <v>2274</v>
      </c>
      <c r="B301" s="14" t="s">
        <v>78</v>
      </c>
      <c r="C301" s="85">
        <v>865506</v>
      </c>
      <c r="D301" s="85">
        <v>741659</v>
      </c>
      <c r="E301" s="95">
        <v>0</v>
      </c>
      <c r="F301" s="95">
        <v>0</v>
      </c>
      <c r="G301" s="95">
        <v>0</v>
      </c>
      <c r="H301" s="95">
        <v>0</v>
      </c>
      <c r="I301" s="95">
        <v>0</v>
      </c>
      <c r="J301" s="95">
        <f t="shared" si="17"/>
        <v>741659</v>
      </c>
    </row>
    <row r="302" spans="1:10" ht="30.75" customHeight="1">
      <c r="A302" s="15">
        <v>2275</v>
      </c>
      <c r="B302" s="14" t="s">
        <v>167</v>
      </c>
      <c r="C302" s="85">
        <v>681170</v>
      </c>
      <c r="D302" s="85">
        <v>655685</v>
      </c>
      <c r="E302" s="95">
        <v>0</v>
      </c>
      <c r="F302" s="95">
        <v>0</v>
      </c>
      <c r="G302" s="95">
        <v>0</v>
      </c>
      <c r="H302" s="95">
        <v>0</v>
      </c>
      <c r="I302" s="95">
        <v>0</v>
      </c>
      <c r="J302" s="95">
        <f t="shared" si="17"/>
        <v>655685</v>
      </c>
    </row>
    <row r="303" spans="1:10" ht="49.5" customHeight="1">
      <c r="A303" s="15">
        <v>2282</v>
      </c>
      <c r="B303" s="14" t="s">
        <v>80</v>
      </c>
      <c r="C303" s="85">
        <v>10070</v>
      </c>
      <c r="D303" s="85">
        <v>10024</v>
      </c>
      <c r="E303" s="95">
        <v>0</v>
      </c>
      <c r="F303" s="95">
        <v>0</v>
      </c>
      <c r="G303" s="95">
        <v>0</v>
      </c>
      <c r="H303" s="95">
        <v>0</v>
      </c>
      <c r="I303" s="95">
        <v>0</v>
      </c>
      <c r="J303" s="95">
        <f t="shared" si="17"/>
        <v>10024</v>
      </c>
    </row>
    <row r="304" spans="1:10" ht="30.75" customHeight="1">
      <c r="A304" s="15">
        <v>2800</v>
      </c>
      <c r="B304" s="14" t="s">
        <v>81</v>
      </c>
      <c r="C304" s="85">
        <v>31449</v>
      </c>
      <c r="D304" s="85">
        <v>31223</v>
      </c>
      <c r="E304" s="95">
        <v>0</v>
      </c>
      <c r="F304" s="95">
        <v>0</v>
      </c>
      <c r="G304" s="95">
        <v>0</v>
      </c>
      <c r="H304" s="95">
        <v>0</v>
      </c>
      <c r="I304" s="95">
        <v>0</v>
      </c>
      <c r="J304" s="95">
        <f t="shared" si="17"/>
        <v>31223</v>
      </c>
    </row>
    <row r="305" spans="1:10" ht="26.25" customHeight="1">
      <c r="A305" s="8" t="s">
        <v>13</v>
      </c>
      <c r="B305" s="8" t="s">
        <v>17</v>
      </c>
      <c r="C305" s="123">
        <f>C304+C303+C297+C296+C295+C294+C293+C292+C291+C290</f>
        <v>306840307</v>
      </c>
      <c r="D305" s="123">
        <f>D304+D303+D297+D296+D295+D294+D293+D292+D291+D290</f>
        <v>303102833</v>
      </c>
      <c r="E305" s="123">
        <f>E304+E302+E297+E296+E295+E294+E293+E292+E291+E290</f>
        <v>250345</v>
      </c>
      <c r="F305" s="123">
        <f>F304+F302+F297+F296+F295+F294+F293+F292+F291+F290</f>
        <v>3208184</v>
      </c>
      <c r="G305" s="123">
        <v>2957839</v>
      </c>
      <c r="H305" s="123">
        <f>H304+H302+H297+H296+H295+H294+H293+H292+H291+H290</f>
        <v>250345</v>
      </c>
      <c r="I305" s="123">
        <f>G305</f>
        <v>2957839</v>
      </c>
      <c r="J305" s="123">
        <f>J304+J303+J297+J296+J295+J294+J293+J292+J291+J290</f>
        <v>303102833</v>
      </c>
    </row>
    <row r="306" spans="1:10" ht="15.75">
      <c r="A306" s="8" t="s">
        <v>13</v>
      </c>
      <c r="B306" s="8"/>
      <c r="C306" s="8"/>
      <c r="D306" s="8"/>
      <c r="E306" s="8"/>
      <c r="F306" s="21"/>
      <c r="G306" s="58"/>
      <c r="H306" s="138"/>
      <c r="I306" s="58"/>
      <c r="J306" s="8"/>
    </row>
    <row r="309" spans="1:12" ht="15">
      <c r="A309" s="152" t="s">
        <v>209</v>
      </c>
      <c r="B309" s="152"/>
      <c r="C309" s="152"/>
      <c r="D309" s="152"/>
      <c r="E309" s="152"/>
      <c r="F309" s="152"/>
      <c r="G309" s="152"/>
      <c r="H309" s="152"/>
      <c r="I309" s="152"/>
      <c r="J309" s="152"/>
      <c r="K309" s="152"/>
      <c r="L309" s="4"/>
    </row>
    <row r="310" spans="10:11" ht="15">
      <c r="J310" s="46"/>
      <c r="K310" s="51" t="s">
        <v>7</v>
      </c>
    </row>
    <row r="312" spans="1:12" ht="15">
      <c r="A312" s="151" t="s">
        <v>37</v>
      </c>
      <c r="B312" s="151" t="s">
        <v>9</v>
      </c>
      <c r="C312" s="151" t="s">
        <v>89</v>
      </c>
      <c r="D312" s="151"/>
      <c r="E312" s="151"/>
      <c r="F312" s="151"/>
      <c r="G312" s="151"/>
      <c r="H312" s="151" t="s">
        <v>90</v>
      </c>
      <c r="I312" s="151"/>
      <c r="J312" s="151"/>
      <c r="K312" s="151"/>
      <c r="L312" s="11"/>
    </row>
    <row r="313" spans="1:12" ht="150.75" customHeight="1">
      <c r="A313" s="151"/>
      <c r="B313" s="151"/>
      <c r="C313" s="151" t="s">
        <v>215</v>
      </c>
      <c r="D313" s="151" t="s">
        <v>44</v>
      </c>
      <c r="E313" s="151" t="s">
        <v>45</v>
      </c>
      <c r="F313" s="151"/>
      <c r="G313" s="151" t="s">
        <v>66</v>
      </c>
      <c r="H313" s="151" t="s">
        <v>46</v>
      </c>
      <c r="I313" s="151" t="s">
        <v>67</v>
      </c>
      <c r="J313" s="151" t="s">
        <v>45</v>
      </c>
      <c r="K313" s="151"/>
      <c r="L313" s="11"/>
    </row>
    <row r="314" spans="1:12" ht="15">
      <c r="A314" s="151"/>
      <c r="B314" s="151"/>
      <c r="C314" s="151"/>
      <c r="D314" s="151"/>
      <c r="E314" s="8" t="s">
        <v>42</v>
      </c>
      <c r="F314" s="8" t="s">
        <v>43</v>
      </c>
      <c r="G314" s="151"/>
      <c r="H314" s="151"/>
      <c r="I314" s="151"/>
      <c r="J314" s="8" t="s">
        <v>42</v>
      </c>
      <c r="K314" s="8" t="s">
        <v>43</v>
      </c>
      <c r="L314" s="11"/>
    </row>
    <row r="315" spans="1:12" ht="15">
      <c r="A315" s="8">
        <v>1</v>
      </c>
      <c r="B315" s="8">
        <v>2</v>
      </c>
      <c r="C315" s="8">
        <v>3</v>
      </c>
      <c r="D315" s="8">
        <v>4</v>
      </c>
      <c r="E315" s="8">
        <v>5</v>
      </c>
      <c r="F315" s="8">
        <v>6</v>
      </c>
      <c r="G315" s="8">
        <v>7</v>
      </c>
      <c r="H315" s="8">
        <v>8</v>
      </c>
      <c r="I315" s="8">
        <v>9</v>
      </c>
      <c r="J315" s="8">
        <v>10</v>
      </c>
      <c r="K315" s="8">
        <v>11</v>
      </c>
      <c r="L315" s="11"/>
    </row>
    <row r="316" spans="1:12" ht="15">
      <c r="A316" s="27" t="s">
        <v>99</v>
      </c>
      <c r="B316" s="29" t="s">
        <v>129</v>
      </c>
      <c r="C316" s="8"/>
      <c r="D316" s="8"/>
      <c r="E316" s="8"/>
      <c r="F316" s="8"/>
      <c r="G316" s="8"/>
      <c r="H316" s="8"/>
      <c r="I316" s="8"/>
      <c r="J316" s="8"/>
      <c r="K316" s="8"/>
      <c r="L316" s="11"/>
    </row>
    <row r="317" spans="1:12" ht="18.75">
      <c r="A317" s="12">
        <v>2111</v>
      </c>
      <c r="B317" s="13" t="s">
        <v>69</v>
      </c>
      <c r="C317" s="85">
        <v>251947495</v>
      </c>
      <c r="D317" s="85">
        <v>0</v>
      </c>
      <c r="E317" s="85">
        <v>0</v>
      </c>
      <c r="F317" s="85">
        <v>0</v>
      </c>
      <c r="G317" s="85">
        <f aca="true" t="shared" si="18" ref="G317:G332">C317</f>
        <v>251947495</v>
      </c>
      <c r="H317" s="85">
        <f>K63</f>
        <v>299204934</v>
      </c>
      <c r="I317" s="85">
        <v>0</v>
      </c>
      <c r="J317" s="85">
        <v>0</v>
      </c>
      <c r="K317" s="85">
        <v>0</v>
      </c>
      <c r="L317" s="11"/>
    </row>
    <row r="318" spans="1:12" ht="18.75">
      <c r="A318" s="12">
        <v>2120</v>
      </c>
      <c r="B318" s="13" t="s">
        <v>70</v>
      </c>
      <c r="C318" s="85">
        <v>55428450</v>
      </c>
      <c r="D318" s="85">
        <v>0</v>
      </c>
      <c r="E318" s="85">
        <v>0</v>
      </c>
      <c r="F318" s="85">
        <v>0</v>
      </c>
      <c r="G318" s="85">
        <f t="shared" si="18"/>
        <v>55428450</v>
      </c>
      <c r="H318" s="85">
        <f aca="true" t="shared" si="19" ref="H318:H330">K64</f>
        <v>65825086</v>
      </c>
      <c r="I318" s="85">
        <v>0</v>
      </c>
      <c r="J318" s="85">
        <v>0</v>
      </c>
      <c r="K318" s="85">
        <v>0</v>
      </c>
      <c r="L318" s="11"/>
    </row>
    <row r="319" spans="1:12" ht="30">
      <c r="A319" s="12">
        <v>2210</v>
      </c>
      <c r="B319" s="13" t="s">
        <v>71</v>
      </c>
      <c r="C319" s="85">
        <v>5521289</v>
      </c>
      <c r="D319" s="85"/>
      <c r="E319" s="85"/>
      <c r="F319" s="85">
        <v>0</v>
      </c>
      <c r="G319" s="85">
        <f t="shared" si="18"/>
        <v>5521289</v>
      </c>
      <c r="H319" s="85">
        <f t="shared" si="19"/>
        <v>4409640</v>
      </c>
      <c r="I319" s="85">
        <v>0</v>
      </c>
      <c r="J319" s="85">
        <v>0</v>
      </c>
      <c r="K319" s="85">
        <v>0</v>
      </c>
      <c r="L319" s="11"/>
    </row>
    <row r="320" spans="1:12" ht="30">
      <c r="A320" s="12">
        <v>2220</v>
      </c>
      <c r="B320" s="13" t="s">
        <v>132</v>
      </c>
      <c r="C320" s="85">
        <v>297711</v>
      </c>
      <c r="D320" s="85">
        <v>0</v>
      </c>
      <c r="E320" s="85">
        <v>0</v>
      </c>
      <c r="F320" s="85">
        <v>0</v>
      </c>
      <c r="G320" s="85">
        <f t="shared" si="18"/>
        <v>297711</v>
      </c>
      <c r="H320" s="85">
        <f t="shared" si="19"/>
        <v>208755</v>
      </c>
      <c r="I320" s="85">
        <v>0</v>
      </c>
      <c r="J320" s="85">
        <v>0</v>
      </c>
      <c r="K320" s="85">
        <v>0</v>
      </c>
      <c r="L320" s="11"/>
    </row>
    <row r="321" spans="1:12" ht="18.75">
      <c r="A321" s="12">
        <v>2230</v>
      </c>
      <c r="B321" s="13" t="s">
        <v>133</v>
      </c>
      <c r="C321" s="85">
        <v>9990457</v>
      </c>
      <c r="D321" s="85">
        <v>0</v>
      </c>
      <c r="E321" s="85">
        <v>0</v>
      </c>
      <c r="F321" s="85">
        <v>0</v>
      </c>
      <c r="G321" s="85">
        <f t="shared" si="18"/>
        <v>9990457</v>
      </c>
      <c r="H321" s="85">
        <f t="shared" si="19"/>
        <v>14483993</v>
      </c>
      <c r="I321" s="85">
        <v>0</v>
      </c>
      <c r="J321" s="85">
        <v>0</v>
      </c>
      <c r="K321" s="85">
        <v>0</v>
      </c>
      <c r="L321" s="11"/>
    </row>
    <row r="322" spans="1:12" ht="18.75">
      <c r="A322" s="12">
        <v>2240</v>
      </c>
      <c r="B322" s="13" t="s">
        <v>72</v>
      </c>
      <c r="C322" s="85">
        <v>4915244</v>
      </c>
      <c r="D322" s="85"/>
      <c r="E322" s="85"/>
      <c r="F322" s="85">
        <v>0</v>
      </c>
      <c r="G322" s="85">
        <f t="shared" si="18"/>
        <v>4915244</v>
      </c>
      <c r="H322" s="85">
        <f t="shared" si="19"/>
        <v>5204248</v>
      </c>
      <c r="I322" s="85">
        <v>0</v>
      </c>
      <c r="J322" s="85">
        <v>0</v>
      </c>
      <c r="K322" s="85">
        <v>0</v>
      </c>
      <c r="L322" s="11"/>
    </row>
    <row r="323" spans="1:12" ht="18.75">
      <c r="A323" s="12">
        <v>2250</v>
      </c>
      <c r="B323" s="14" t="s">
        <v>73</v>
      </c>
      <c r="C323" s="85">
        <v>81700</v>
      </c>
      <c r="D323" s="85">
        <v>0</v>
      </c>
      <c r="E323" s="85">
        <v>0</v>
      </c>
      <c r="F323" s="85">
        <v>0</v>
      </c>
      <c r="G323" s="85">
        <f t="shared" si="18"/>
        <v>81700</v>
      </c>
      <c r="H323" s="85">
        <f t="shared" si="19"/>
        <v>7000</v>
      </c>
      <c r="I323" s="85">
        <v>0</v>
      </c>
      <c r="J323" s="85">
        <v>0</v>
      </c>
      <c r="K323" s="85">
        <v>0</v>
      </c>
      <c r="L323" s="11"/>
    </row>
    <row r="324" spans="1:12" ht="30">
      <c r="A324" s="15">
        <v>2270</v>
      </c>
      <c r="B324" s="14" t="s">
        <v>74</v>
      </c>
      <c r="C324" s="99">
        <f>C325+C326+C327+C328+C329</f>
        <v>36036004</v>
      </c>
      <c r="D324" s="99">
        <v>3208184</v>
      </c>
      <c r="E324" s="99">
        <v>3208184</v>
      </c>
      <c r="F324" s="85">
        <v>0</v>
      </c>
      <c r="G324" s="99">
        <f t="shared" si="18"/>
        <v>36036004</v>
      </c>
      <c r="H324" s="99">
        <f t="shared" si="19"/>
        <v>44035870</v>
      </c>
      <c r="I324" s="85">
        <v>0</v>
      </c>
      <c r="J324" s="85">
        <v>0</v>
      </c>
      <c r="K324" s="85">
        <v>0</v>
      </c>
      <c r="L324" s="11"/>
    </row>
    <row r="325" spans="1:12" ht="18.75">
      <c r="A325" s="15">
        <v>2271</v>
      </c>
      <c r="B325" s="14" t="s">
        <v>75</v>
      </c>
      <c r="C325" s="85">
        <v>25294479</v>
      </c>
      <c r="D325" s="85">
        <v>2469059</v>
      </c>
      <c r="E325" s="85">
        <v>2469059</v>
      </c>
      <c r="F325" s="85">
        <v>0</v>
      </c>
      <c r="G325" s="85">
        <f t="shared" si="18"/>
        <v>25294479</v>
      </c>
      <c r="H325" s="85">
        <f t="shared" si="19"/>
        <v>30951684</v>
      </c>
      <c r="I325" s="85">
        <v>0</v>
      </c>
      <c r="J325" s="85">
        <v>0</v>
      </c>
      <c r="K325" s="85">
        <v>0</v>
      </c>
      <c r="L325" s="11"/>
    </row>
    <row r="326" spans="1:12" ht="30">
      <c r="A326" s="15">
        <v>2272</v>
      </c>
      <c r="B326" s="14" t="s">
        <v>76</v>
      </c>
      <c r="C326" s="85">
        <v>2472362</v>
      </c>
      <c r="D326" s="85">
        <v>169577</v>
      </c>
      <c r="E326" s="85">
        <v>169577</v>
      </c>
      <c r="F326" s="85">
        <v>0</v>
      </c>
      <c r="G326" s="85">
        <f t="shared" si="18"/>
        <v>2472362</v>
      </c>
      <c r="H326" s="85">
        <f t="shared" si="19"/>
        <v>3118740</v>
      </c>
      <c r="I326" s="85">
        <v>0</v>
      </c>
      <c r="J326" s="85">
        <v>0</v>
      </c>
      <c r="K326" s="85">
        <v>0</v>
      </c>
      <c r="L326" s="11"/>
    </row>
    <row r="327" spans="1:12" ht="18.75">
      <c r="A327" s="15">
        <v>2273</v>
      </c>
      <c r="B327" s="14" t="s">
        <v>77</v>
      </c>
      <c r="C327" s="85">
        <v>6748490</v>
      </c>
      <c r="D327" s="85">
        <v>569548</v>
      </c>
      <c r="E327" s="85">
        <v>569548</v>
      </c>
      <c r="F327" s="85">
        <v>0</v>
      </c>
      <c r="G327" s="85">
        <f t="shared" si="18"/>
        <v>6748490</v>
      </c>
      <c r="H327" s="85">
        <f t="shared" si="19"/>
        <v>8472758</v>
      </c>
      <c r="I327" s="85">
        <v>0</v>
      </c>
      <c r="J327" s="85">
        <v>0</v>
      </c>
      <c r="K327" s="85">
        <v>0</v>
      </c>
      <c r="L327" s="11"/>
    </row>
    <row r="328" spans="1:12" ht="18.75">
      <c r="A328" s="15">
        <v>2274</v>
      </c>
      <c r="B328" s="14" t="s">
        <v>78</v>
      </c>
      <c r="C328" s="85">
        <v>485796</v>
      </c>
      <c r="D328" s="85">
        <v>0</v>
      </c>
      <c r="E328" s="85">
        <v>0</v>
      </c>
      <c r="F328" s="85">
        <v>0</v>
      </c>
      <c r="G328" s="85">
        <f t="shared" si="18"/>
        <v>485796</v>
      </c>
      <c r="H328" s="85">
        <f t="shared" si="19"/>
        <v>358754</v>
      </c>
      <c r="I328" s="85">
        <v>0</v>
      </c>
      <c r="J328" s="85">
        <v>0</v>
      </c>
      <c r="K328" s="85">
        <v>0</v>
      </c>
      <c r="L328" s="11"/>
    </row>
    <row r="329" spans="1:12" ht="30">
      <c r="A329" s="15">
        <v>2275</v>
      </c>
      <c r="B329" s="14" t="s">
        <v>167</v>
      </c>
      <c r="C329" s="85">
        <v>1034877</v>
      </c>
      <c r="D329" s="85"/>
      <c r="E329" s="85"/>
      <c r="F329" s="85"/>
      <c r="G329" s="85">
        <f t="shared" si="18"/>
        <v>1034877</v>
      </c>
      <c r="H329" s="85">
        <f t="shared" si="19"/>
        <v>1133934</v>
      </c>
      <c r="I329" s="85"/>
      <c r="J329" s="85"/>
      <c r="K329" s="85"/>
      <c r="L329" s="11"/>
    </row>
    <row r="330" spans="1:12" ht="30">
      <c r="A330" s="15">
        <v>2280</v>
      </c>
      <c r="B330" s="14" t="s">
        <v>79</v>
      </c>
      <c r="C330" s="85">
        <v>6520</v>
      </c>
      <c r="D330" s="85">
        <v>0</v>
      </c>
      <c r="E330" s="85">
        <v>0</v>
      </c>
      <c r="F330" s="85">
        <v>0</v>
      </c>
      <c r="G330" s="85">
        <f t="shared" si="18"/>
        <v>6520</v>
      </c>
      <c r="H330" s="85">
        <f t="shared" si="19"/>
        <v>52920</v>
      </c>
      <c r="I330" s="85">
        <v>0</v>
      </c>
      <c r="J330" s="85">
        <v>0</v>
      </c>
      <c r="K330" s="85">
        <v>0</v>
      </c>
      <c r="L330" s="11"/>
    </row>
    <row r="331" spans="1:12" ht="45">
      <c r="A331" s="15">
        <v>2282</v>
      </c>
      <c r="B331" s="14" t="s">
        <v>80</v>
      </c>
      <c r="C331" s="85">
        <v>6520</v>
      </c>
      <c r="D331" s="85">
        <v>0</v>
      </c>
      <c r="E331" s="85">
        <v>0</v>
      </c>
      <c r="F331" s="85">
        <v>0</v>
      </c>
      <c r="G331" s="85">
        <f t="shared" si="18"/>
        <v>6520</v>
      </c>
      <c r="H331" s="85">
        <v>0</v>
      </c>
      <c r="I331" s="85">
        <v>0</v>
      </c>
      <c r="J331" s="85">
        <v>0</v>
      </c>
      <c r="K331" s="85">
        <v>0</v>
      </c>
      <c r="L331" s="11"/>
    </row>
    <row r="332" spans="1:12" ht="18.75">
      <c r="A332" s="15">
        <v>2800</v>
      </c>
      <c r="B332" s="14" t="s">
        <v>81</v>
      </c>
      <c r="C332" s="85">
        <v>865</v>
      </c>
      <c r="D332" s="85">
        <v>0</v>
      </c>
      <c r="E332" s="85">
        <v>0</v>
      </c>
      <c r="F332" s="85">
        <v>0</v>
      </c>
      <c r="G332" s="85">
        <f t="shared" si="18"/>
        <v>865</v>
      </c>
      <c r="H332" s="85">
        <f>K77</f>
        <v>6760</v>
      </c>
      <c r="I332" s="85">
        <v>0</v>
      </c>
      <c r="J332" s="85">
        <v>0</v>
      </c>
      <c r="K332" s="85">
        <v>0</v>
      </c>
      <c r="L332" s="11"/>
    </row>
    <row r="333" spans="1:11" ht="24" customHeight="1">
      <c r="A333" s="8" t="s">
        <v>13</v>
      </c>
      <c r="B333" s="8" t="s">
        <v>17</v>
      </c>
      <c r="C333" s="99">
        <f>C332+C330+C324+C323+C322+C321+C320+C319+C318+C317</f>
        <v>364225735</v>
      </c>
      <c r="D333" s="99">
        <v>3208184</v>
      </c>
      <c r="E333" s="99">
        <v>3208184</v>
      </c>
      <c r="F333" s="85">
        <v>0</v>
      </c>
      <c r="G333" s="99">
        <f>G332+G330+G324+G323+G322+G321+G320+G319+G318+G317</f>
        <v>364225735</v>
      </c>
      <c r="H333" s="99">
        <f>H332+H330+H324+H323+H322+H321+H320+H319+H318+H317</f>
        <v>433439206</v>
      </c>
      <c r="I333" s="85">
        <v>0</v>
      </c>
      <c r="J333" s="85">
        <v>0</v>
      </c>
      <c r="K333" s="85">
        <v>0</v>
      </c>
    </row>
    <row r="334" spans="1:11" ht="15">
      <c r="A334" s="11"/>
      <c r="B334" s="11"/>
      <c r="C334" s="56"/>
      <c r="D334" s="10"/>
      <c r="E334" s="10"/>
      <c r="F334" s="10"/>
      <c r="G334" s="10"/>
      <c r="H334" s="10"/>
      <c r="I334" s="10"/>
      <c r="J334" s="10"/>
      <c r="K334" s="10"/>
    </row>
    <row r="335" spans="1:9" ht="15">
      <c r="A335" s="152" t="s">
        <v>210</v>
      </c>
      <c r="B335" s="152"/>
      <c r="C335" s="152"/>
      <c r="D335" s="152"/>
      <c r="E335" s="152"/>
      <c r="F335" s="152"/>
      <c r="G335" s="152"/>
      <c r="H335" s="152"/>
      <c r="I335" s="152"/>
    </row>
    <row r="336" ht="15">
      <c r="A336" s="5"/>
    </row>
    <row r="337" spans="8:9" ht="15">
      <c r="H337" s="51"/>
      <c r="I337" s="51" t="s">
        <v>7</v>
      </c>
    </row>
    <row r="338" ht="15">
      <c r="C338" s="1" t="s">
        <v>213</v>
      </c>
    </row>
    <row r="339" spans="1:9" ht="90">
      <c r="A339" s="8" t="s">
        <v>37</v>
      </c>
      <c r="B339" s="8" t="s">
        <v>9</v>
      </c>
      <c r="C339" s="8" t="s">
        <v>38</v>
      </c>
      <c r="D339" s="8" t="s">
        <v>47</v>
      </c>
      <c r="E339" s="8" t="s">
        <v>173</v>
      </c>
      <c r="F339" s="8" t="s">
        <v>211</v>
      </c>
      <c r="G339" s="8" t="s">
        <v>212</v>
      </c>
      <c r="H339" s="8" t="s">
        <v>48</v>
      </c>
      <c r="I339" s="8" t="s">
        <v>49</v>
      </c>
    </row>
    <row r="340" spans="1:9" ht="15">
      <c r="A340" s="8">
        <v>1</v>
      </c>
      <c r="B340" s="8">
        <v>2</v>
      </c>
      <c r="C340" s="8">
        <v>3</v>
      </c>
      <c r="D340" s="8">
        <v>4</v>
      </c>
      <c r="E340" s="8">
        <v>5</v>
      </c>
      <c r="F340" s="8">
        <v>6</v>
      </c>
      <c r="G340" s="8">
        <v>7</v>
      </c>
      <c r="H340" s="8">
        <v>8</v>
      </c>
      <c r="I340" s="8">
        <v>9</v>
      </c>
    </row>
    <row r="341" spans="1:9" ht="15">
      <c r="A341" s="27" t="s">
        <v>99</v>
      </c>
      <c r="B341" s="29" t="s">
        <v>129</v>
      </c>
      <c r="C341" s="8"/>
      <c r="D341" s="8"/>
      <c r="E341" s="8"/>
      <c r="F341" s="8"/>
      <c r="G341" s="8"/>
      <c r="H341" s="8"/>
      <c r="I341" s="8"/>
    </row>
    <row r="342" spans="1:9" ht="18.75">
      <c r="A342" s="12">
        <v>2111</v>
      </c>
      <c r="B342" s="13" t="s">
        <v>69</v>
      </c>
      <c r="C342" s="85">
        <v>199722008</v>
      </c>
      <c r="D342" s="85">
        <v>199681075</v>
      </c>
      <c r="E342" s="96">
        <v>0</v>
      </c>
      <c r="F342" s="96">
        <v>0</v>
      </c>
      <c r="G342" s="96">
        <v>0</v>
      </c>
      <c r="H342" s="96">
        <v>0</v>
      </c>
      <c r="I342" s="96">
        <v>0</v>
      </c>
    </row>
    <row r="343" spans="1:9" ht="18.75">
      <c r="A343" s="12">
        <v>2120</v>
      </c>
      <c r="B343" s="13" t="s">
        <v>70</v>
      </c>
      <c r="C343" s="85">
        <v>43918013</v>
      </c>
      <c r="D343" s="85">
        <v>43890479</v>
      </c>
      <c r="E343" s="96">
        <v>0</v>
      </c>
      <c r="F343" s="96">
        <v>0</v>
      </c>
      <c r="G343" s="96">
        <v>0</v>
      </c>
      <c r="H343" s="96">
        <v>0</v>
      </c>
      <c r="I343" s="96">
        <v>0</v>
      </c>
    </row>
    <row r="344" spans="1:9" ht="30">
      <c r="A344" s="12">
        <v>2210</v>
      </c>
      <c r="B344" s="13" t="s">
        <v>71</v>
      </c>
      <c r="C344" s="85">
        <v>5387335</v>
      </c>
      <c r="D344" s="85">
        <v>5377385</v>
      </c>
      <c r="E344" s="96"/>
      <c r="F344" s="96"/>
      <c r="G344" s="96">
        <v>0</v>
      </c>
      <c r="H344" s="96">
        <v>0</v>
      </c>
      <c r="I344" s="96">
        <v>0</v>
      </c>
    </row>
    <row r="345" spans="1:9" ht="30">
      <c r="A345" s="12">
        <v>2220</v>
      </c>
      <c r="B345" s="13" t="s">
        <v>132</v>
      </c>
      <c r="C345" s="85">
        <v>114083</v>
      </c>
      <c r="D345" s="85">
        <v>114081</v>
      </c>
      <c r="E345" s="96">
        <v>0</v>
      </c>
      <c r="F345" s="96">
        <v>0</v>
      </c>
      <c r="G345" s="96">
        <v>0</v>
      </c>
      <c r="H345" s="96">
        <v>0</v>
      </c>
      <c r="I345" s="96">
        <v>0</v>
      </c>
    </row>
    <row r="346" spans="1:9" ht="18.75">
      <c r="A346" s="12">
        <v>2230</v>
      </c>
      <c r="B346" s="13" t="s">
        <v>133</v>
      </c>
      <c r="C346" s="85">
        <v>14725122</v>
      </c>
      <c r="D346" s="85">
        <v>14725122</v>
      </c>
      <c r="E346" s="96">
        <v>0</v>
      </c>
      <c r="F346" s="96">
        <v>0</v>
      </c>
      <c r="G346" s="96">
        <v>0</v>
      </c>
      <c r="H346" s="96">
        <v>0</v>
      </c>
      <c r="I346" s="96">
        <v>0</v>
      </c>
    </row>
    <row r="347" spans="1:9" ht="18.75">
      <c r="A347" s="12">
        <v>2240</v>
      </c>
      <c r="B347" s="13" t="s">
        <v>72</v>
      </c>
      <c r="C347" s="85">
        <v>5094230</v>
      </c>
      <c r="D347" s="85">
        <v>5063890</v>
      </c>
      <c r="E347" s="96"/>
      <c r="F347" s="96"/>
      <c r="G347" s="96">
        <v>0</v>
      </c>
      <c r="H347" s="96">
        <v>0</v>
      </c>
      <c r="I347" s="96">
        <v>0</v>
      </c>
    </row>
    <row r="348" spans="1:9" ht="18.75">
      <c r="A348" s="12">
        <v>2250</v>
      </c>
      <c r="B348" s="14" t="s">
        <v>73</v>
      </c>
      <c r="C348" s="85">
        <v>13825</v>
      </c>
      <c r="D348" s="85">
        <v>5825</v>
      </c>
      <c r="E348" s="96">
        <v>0</v>
      </c>
      <c r="F348" s="96">
        <v>0</v>
      </c>
      <c r="G348" s="96">
        <v>0</v>
      </c>
      <c r="H348" s="96">
        <v>0</v>
      </c>
      <c r="I348" s="96">
        <v>0</v>
      </c>
    </row>
    <row r="349" spans="1:9" ht="30">
      <c r="A349" s="12">
        <v>2270</v>
      </c>
      <c r="B349" s="14" t="s">
        <v>74</v>
      </c>
      <c r="C349" s="99">
        <f>C350+C351+C352+C353+C354</f>
        <v>37824172</v>
      </c>
      <c r="D349" s="99">
        <f>D350+D351+D352+D353+D354</f>
        <v>34203729</v>
      </c>
      <c r="E349" s="96">
        <v>0</v>
      </c>
      <c r="F349" s="96">
        <v>0</v>
      </c>
      <c r="G349" s="96">
        <v>0</v>
      </c>
      <c r="H349" s="96">
        <v>0</v>
      </c>
      <c r="I349" s="96">
        <v>0</v>
      </c>
    </row>
    <row r="350" spans="1:9" ht="18.75">
      <c r="A350" s="15">
        <v>2271</v>
      </c>
      <c r="B350" s="14" t="s">
        <v>75</v>
      </c>
      <c r="C350" s="85">
        <v>27502804</v>
      </c>
      <c r="D350" s="85">
        <v>24857454</v>
      </c>
      <c r="E350" s="96">
        <v>0</v>
      </c>
      <c r="F350" s="96">
        <v>0</v>
      </c>
      <c r="G350" s="96">
        <v>0</v>
      </c>
      <c r="H350" s="96">
        <v>0</v>
      </c>
      <c r="I350" s="96">
        <v>0</v>
      </c>
    </row>
    <row r="351" spans="1:9" ht="30">
      <c r="A351" s="15">
        <v>2272</v>
      </c>
      <c r="B351" s="14" t="s">
        <v>76</v>
      </c>
      <c r="C351" s="85">
        <v>1923852</v>
      </c>
      <c r="D351" s="85">
        <v>1719287</v>
      </c>
      <c r="E351" s="96">
        <v>0</v>
      </c>
      <c r="F351" s="96">
        <v>0</v>
      </c>
      <c r="G351" s="96">
        <v>0</v>
      </c>
      <c r="H351" s="96">
        <v>0</v>
      </c>
      <c r="I351" s="96">
        <v>0</v>
      </c>
    </row>
    <row r="352" spans="1:9" ht="18.75">
      <c r="A352" s="15">
        <v>2273</v>
      </c>
      <c r="B352" s="14" t="s">
        <v>77</v>
      </c>
      <c r="C352" s="85">
        <v>6850840</v>
      </c>
      <c r="D352" s="85">
        <v>6229644</v>
      </c>
      <c r="E352" s="96">
        <v>0</v>
      </c>
      <c r="F352" s="96">
        <v>0</v>
      </c>
      <c r="G352" s="96">
        <v>0</v>
      </c>
      <c r="H352" s="96">
        <v>0</v>
      </c>
      <c r="I352" s="96">
        <v>0</v>
      </c>
    </row>
    <row r="353" spans="1:9" ht="18.75">
      <c r="A353" s="15">
        <v>2274</v>
      </c>
      <c r="B353" s="14" t="s">
        <v>78</v>
      </c>
      <c r="C353" s="85">
        <v>865506</v>
      </c>
      <c r="D353" s="85">
        <v>741659</v>
      </c>
      <c r="E353" s="96">
        <v>0</v>
      </c>
      <c r="F353" s="96">
        <v>0</v>
      </c>
      <c r="G353" s="96">
        <v>0</v>
      </c>
      <c r="H353" s="96">
        <v>0</v>
      </c>
      <c r="I353" s="96">
        <v>0</v>
      </c>
    </row>
    <row r="354" spans="1:9" ht="30">
      <c r="A354" s="15">
        <v>2275</v>
      </c>
      <c r="B354" s="14" t="s">
        <v>167</v>
      </c>
      <c r="C354" s="85">
        <v>681170</v>
      </c>
      <c r="D354" s="85">
        <v>655685</v>
      </c>
      <c r="E354" s="96"/>
      <c r="F354" s="96"/>
      <c r="G354" s="96">
        <v>0</v>
      </c>
      <c r="H354" s="96">
        <v>0</v>
      </c>
      <c r="I354" s="96">
        <v>0</v>
      </c>
    </row>
    <row r="355" spans="1:9" ht="45">
      <c r="A355" s="15">
        <v>2282</v>
      </c>
      <c r="B355" s="14" t="s">
        <v>80</v>
      </c>
      <c r="C355" s="85">
        <v>10070</v>
      </c>
      <c r="D355" s="85">
        <v>10024</v>
      </c>
      <c r="E355" s="96">
        <v>0</v>
      </c>
      <c r="F355" s="96">
        <v>0</v>
      </c>
      <c r="G355" s="96">
        <v>0</v>
      </c>
      <c r="H355" s="96">
        <v>0</v>
      </c>
      <c r="I355" s="96">
        <v>0</v>
      </c>
    </row>
    <row r="356" spans="1:9" ht="18.75">
      <c r="A356" s="15">
        <v>2800</v>
      </c>
      <c r="B356" s="14" t="s">
        <v>81</v>
      </c>
      <c r="C356" s="85">
        <v>31449</v>
      </c>
      <c r="D356" s="85">
        <v>31223</v>
      </c>
      <c r="E356" s="96">
        <v>0</v>
      </c>
      <c r="F356" s="96">
        <v>0</v>
      </c>
      <c r="G356" s="96">
        <v>0</v>
      </c>
      <c r="H356" s="96">
        <v>0</v>
      </c>
      <c r="I356" s="96">
        <v>0</v>
      </c>
    </row>
    <row r="357" spans="1:9" ht="21" customHeight="1">
      <c r="A357" s="8" t="s">
        <v>13</v>
      </c>
      <c r="B357" s="8" t="s">
        <v>17</v>
      </c>
      <c r="C357" s="123">
        <f>C356+C355+C349+C348+C347+C346+C345+C344+C343+C342</f>
        <v>306840307</v>
      </c>
      <c r="D357" s="123">
        <f>D356+D355+D349+D348+D347+D346+D345+D344+D343+D342</f>
        <v>303102833</v>
      </c>
      <c r="E357" s="96">
        <v>0</v>
      </c>
      <c r="F357" s="96">
        <v>0</v>
      </c>
      <c r="G357" s="96">
        <v>0</v>
      </c>
      <c r="H357" s="96">
        <v>0</v>
      </c>
      <c r="I357" s="96">
        <v>0</v>
      </c>
    </row>
    <row r="358" spans="1:9" ht="15">
      <c r="A358" s="11"/>
      <c r="B358" s="11"/>
      <c r="C358" s="10"/>
      <c r="D358" s="10"/>
      <c r="E358" s="10"/>
      <c r="F358" s="10"/>
      <c r="G358" s="10"/>
      <c r="H358" s="10"/>
      <c r="I358" s="10"/>
    </row>
    <row r="359" spans="1:9" ht="15">
      <c r="A359" s="11"/>
      <c r="B359" s="11"/>
      <c r="C359" s="10"/>
      <c r="D359" s="10"/>
      <c r="E359" s="10"/>
      <c r="F359" s="10"/>
      <c r="G359" s="10"/>
      <c r="H359" s="10"/>
      <c r="I359" s="10"/>
    </row>
    <row r="360" spans="1:9" ht="15">
      <c r="A360" s="157" t="s">
        <v>214</v>
      </c>
      <c r="B360" s="157"/>
      <c r="C360" s="157"/>
      <c r="D360" s="157"/>
      <c r="E360" s="157"/>
      <c r="F360" s="157"/>
      <c r="G360" s="157"/>
      <c r="H360" s="157"/>
      <c r="I360" s="157"/>
    </row>
    <row r="361" spans="1:9" ht="15">
      <c r="A361" s="59"/>
      <c r="B361" s="59"/>
      <c r="C361" s="59"/>
      <c r="D361" s="59"/>
      <c r="E361" s="59"/>
      <c r="F361" s="59"/>
      <c r="G361" s="59"/>
      <c r="H361" s="59"/>
      <c r="I361" s="59"/>
    </row>
    <row r="362" spans="1:9" ht="15">
      <c r="A362" s="59"/>
      <c r="B362" s="59"/>
      <c r="C362" s="59"/>
      <c r="D362" s="59"/>
      <c r="E362" s="59"/>
      <c r="F362" s="59"/>
      <c r="G362" s="59"/>
      <c r="H362" s="59"/>
      <c r="I362" s="59"/>
    </row>
    <row r="363" spans="1:9" ht="45.75" customHeight="1">
      <c r="A363" s="153" t="s">
        <v>221</v>
      </c>
      <c r="B363" s="153"/>
      <c r="C363" s="153"/>
      <c r="D363" s="153"/>
      <c r="E363" s="153"/>
      <c r="F363" s="153"/>
      <c r="G363" s="153"/>
      <c r="H363" s="153"/>
      <c r="I363" s="153"/>
    </row>
    <row r="364" spans="1:9" ht="45.75" customHeight="1">
      <c r="A364" s="6"/>
      <c r="B364" s="6"/>
      <c r="C364" s="6"/>
      <c r="D364" s="6"/>
      <c r="E364" s="6"/>
      <c r="F364" s="6"/>
      <c r="G364" s="6"/>
      <c r="H364" s="6"/>
      <c r="I364" s="6"/>
    </row>
    <row r="365" spans="1:9" ht="45.75" customHeight="1">
      <c r="A365" s="6"/>
      <c r="B365" s="6"/>
      <c r="C365" s="6"/>
      <c r="D365" s="6"/>
      <c r="E365" s="6"/>
      <c r="F365" s="6"/>
      <c r="G365" s="6"/>
      <c r="H365" s="6"/>
      <c r="I365" s="6"/>
    </row>
    <row r="366" spans="1:9" ht="15" customHeight="1">
      <c r="A366" s="64" t="s">
        <v>149</v>
      </c>
      <c r="B366" s="64"/>
      <c r="C366" s="65"/>
      <c r="D366" s="66"/>
      <c r="E366" s="64"/>
      <c r="F366" s="67" t="s">
        <v>127</v>
      </c>
      <c r="G366" s="67"/>
      <c r="H366" s="10"/>
      <c r="I366" s="10"/>
    </row>
    <row r="367" spans="1:9" s="24" customFormat="1" ht="12.75">
      <c r="A367" s="22"/>
      <c r="B367" s="22"/>
      <c r="C367" s="22" t="s">
        <v>50</v>
      </c>
      <c r="D367" s="22"/>
      <c r="E367" s="22"/>
      <c r="F367" s="22" t="s">
        <v>51</v>
      </c>
      <c r="G367" s="32"/>
      <c r="H367" s="32"/>
      <c r="I367" s="32"/>
    </row>
    <row r="368" spans="1:9" ht="15" customHeight="1">
      <c r="A368" s="23"/>
      <c r="B368" s="23"/>
      <c r="C368" s="23"/>
      <c r="D368" s="23"/>
      <c r="E368" s="23"/>
      <c r="G368" s="10"/>
      <c r="H368" s="10"/>
      <c r="I368" s="10"/>
    </row>
    <row r="369" spans="1:9" ht="18.75">
      <c r="A369" s="64" t="s">
        <v>91</v>
      </c>
      <c r="B369" s="64"/>
      <c r="C369" s="65"/>
      <c r="D369" s="66"/>
      <c r="E369" s="64"/>
      <c r="F369" s="67" t="s">
        <v>128</v>
      </c>
      <c r="G369" s="68"/>
      <c r="H369" s="20"/>
      <c r="I369" s="20"/>
    </row>
    <row r="370" spans="1:9" s="24" customFormat="1" ht="12.75">
      <c r="A370" s="22"/>
      <c r="B370" s="22"/>
      <c r="C370" s="22" t="s">
        <v>50</v>
      </c>
      <c r="D370" s="22"/>
      <c r="E370" s="22"/>
      <c r="F370" s="22" t="s">
        <v>51</v>
      </c>
      <c r="G370" s="26"/>
      <c r="H370" s="26"/>
      <c r="I370" s="26"/>
    </row>
  </sheetData>
  <sheetProtection/>
  <mergeCells count="172">
    <mergeCell ref="G26:J26"/>
    <mergeCell ref="A24:B24"/>
    <mergeCell ref="A22:P22"/>
    <mergeCell ref="L24:M24"/>
    <mergeCell ref="A23:P23"/>
    <mergeCell ref="M13:N13"/>
    <mergeCell ref="A18:H18"/>
    <mergeCell ref="A20:H20"/>
    <mergeCell ref="A15:P15"/>
    <mergeCell ref="A17:P17"/>
    <mergeCell ref="A13:B13"/>
    <mergeCell ref="A19:P19"/>
    <mergeCell ref="O11:P11"/>
    <mergeCell ref="A59:A60"/>
    <mergeCell ref="K59:N59"/>
    <mergeCell ref="K26:N26"/>
    <mergeCell ref="D13:E13"/>
    <mergeCell ref="A26:A27"/>
    <mergeCell ref="B26:B27"/>
    <mergeCell ref="C26:F26"/>
    <mergeCell ref="G13:H13"/>
    <mergeCell ref="J13:K13"/>
    <mergeCell ref="A6:P6"/>
    <mergeCell ref="O8:P8"/>
    <mergeCell ref="O9:P9"/>
    <mergeCell ref="O10:P10"/>
    <mergeCell ref="A8:K8"/>
    <mergeCell ref="A10:K10"/>
    <mergeCell ref="M8:N8"/>
    <mergeCell ref="M9:N9"/>
    <mergeCell ref="A9:K9"/>
    <mergeCell ref="A40:J40"/>
    <mergeCell ref="A56:N56"/>
    <mergeCell ref="B89:B90"/>
    <mergeCell ref="C89:F89"/>
    <mergeCell ref="G89:J89"/>
    <mergeCell ref="A42:A43"/>
    <mergeCell ref="B42:B43"/>
    <mergeCell ref="C42:F42"/>
    <mergeCell ref="G42:J42"/>
    <mergeCell ref="A86:N86"/>
    <mergeCell ref="C59:F59"/>
    <mergeCell ref="G59:J59"/>
    <mergeCell ref="B59:B60"/>
    <mergeCell ref="E313:F313"/>
    <mergeCell ref="G313:G314"/>
    <mergeCell ref="B248:B249"/>
    <mergeCell ref="I313:I314"/>
    <mergeCell ref="B286:B287"/>
    <mergeCell ref="D313:D314"/>
    <mergeCell ref="A21:M21"/>
    <mergeCell ref="A57:N57"/>
    <mergeCell ref="A89:A90"/>
    <mergeCell ref="A312:A314"/>
    <mergeCell ref="C312:G312"/>
    <mergeCell ref="B312:B314"/>
    <mergeCell ref="D272:E272"/>
    <mergeCell ref="F272:G272"/>
    <mergeCell ref="A248:A249"/>
    <mergeCell ref="D286:D287"/>
    <mergeCell ref="H313:H314"/>
    <mergeCell ref="J313:K313"/>
    <mergeCell ref="J286:J287"/>
    <mergeCell ref="G286:G287"/>
    <mergeCell ref="A286:A287"/>
    <mergeCell ref="C286:C287"/>
    <mergeCell ref="E286:E287"/>
    <mergeCell ref="H312:K312"/>
    <mergeCell ref="C313:C314"/>
    <mergeCell ref="F286:F287"/>
    <mergeCell ref="O230:P230"/>
    <mergeCell ref="P231:P232"/>
    <mergeCell ref="M231:M232"/>
    <mergeCell ref="N231:N232"/>
    <mergeCell ref="O231:O232"/>
    <mergeCell ref="G231:H231"/>
    <mergeCell ref="G230:J230"/>
    <mergeCell ref="K231:K232"/>
    <mergeCell ref="L231:L232"/>
    <mergeCell ref="M230:N230"/>
    <mergeCell ref="G248:I248"/>
    <mergeCell ref="A244:K244"/>
    <mergeCell ref="A246:K246"/>
    <mergeCell ref="A245:K245"/>
    <mergeCell ref="J248:L248"/>
    <mergeCell ref="A230:A232"/>
    <mergeCell ref="I231:J231"/>
    <mergeCell ref="C248:C249"/>
    <mergeCell ref="D248:F248"/>
    <mergeCell ref="A243:K243"/>
    <mergeCell ref="J216:K216"/>
    <mergeCell ref="E231:F231"/>
    <mergeCell ref="C231:D231"/>
    <mergeCell ref="B190:B191"/>
    <mergeCell ref="C190:C191"/>
    <mergeCell ref="D190:D191"/>
    <mergeCell ref="E190:G190"/>
    <mergeCell ref="C230:F230"/>
    <mergeCell ref="K230:L230"/>
    <mergeCell ref="B230:B232"/>
    <mergeCell ref="K162:M162"/>
    <mergeCell ref="A213:K213"/>
    <mergeCell ref="A216:A217"/>
    <mergeCell ref="A186:J186"/>
    <mergeCell ref="A190:A191"/>
    <mergeCell ref="A162:A163"/>
    <mergeCell ref="B162:B163"/>
    <mergeCell ref="C162:C163"/>
    <mergeCell ref="H190:J190"/>
    <mergeCell ref="H216:I216"/>
    <mergeCell ref="C141:F141"/>
    <mergeCell ref="G141:J141"/>
    <mergeCell ref="B141:B142"/>
    <mergeCell ref="B152:B153"/>
    <mergeCell ref="C152:F152"/>
    <mergeCell ref="G152:J152"/>
    <mergeCell ref="A149:J149"/>
    <mergeCell ref="K89:N89"/>
    <mergeCell ref="A137:N137"/>
    <mergeCell ref="A138:N138"/>
    <mergeCell ref="B129:B130"/>
    <mergeCell ref="C129:F129"/>
    <mergeCell ref="G129:J129"/>
    <mergeCell ref="A96:J96"/>
    <mergeCell ref="A129:A130"/>
    <mergeCell ref="B99:B100"/>
    <mergeCell ref="C99:F99"/>
    <mergeCell ref="G99:J99"/>
    <mergeCell ref="A159:M159"/>
    <mergeCell ref="A228:P228"/>
    <mergeCell ref="A158:M158"/>
    <mergeCell ref="B216:C216"/>
    <mergeCell ref="A126:J126"/>
    <mergeCell ref="A99:A100"/>
    <mergeCell ref="K141:N141"/>
    <mergeCell ref="A152:A153"/>
    <mergeCell ref="A141:A142"/>
    <mergeCell ref="A360:I360"/>
    <mergeCell ref="A363:I363"/>
    <mergeCell ref="D162:D163"/>
    <mergeCell ref="E162:G162"/>
    <mergeCell ref="H162:J162"/>
    <mergeCell ref="D216:E216"/>
    <mergeCell ref="F216:G216"/>
    <mergeCell ref="A309:K309"/>
    <mergeCell ref="A335:I335"/>
    <mergeCell ref="A257:I257"/>
    <mergeCell ref="H286:I286"/>
    <mergeCell ref="A282:J282"/>
    <mergeCell ref="A281:J281"/>
    <mergeCell ref="C272:C273"/>
    <mergeCell ref="H272:I272"/>
    <mergeCell ref="A279:L279"/>
    <mergeCell ref="A272:A273"/>
    <mergeCell ref="B272:B273"/>
    <mergeCell ref="A280:L280"/>
    <mergeCell ref="A260:A261"/>
    <mergeCell ref="J272:K272"/>
    <mergeCell ref="B260:B261"/>
    <mergeCell ref="L272:M272"/>
    <mergeCell ref="C260:C261"/>
    <mergeCell ref="G260:I260"/>
    <mergeCell ref="A268:M268"/>
    <mergeCell ref="D260:F260"/>
    <mergeCell ref="M11:N11"/>
    <mergeCell ref="M10:N10"/>
    <mergeCell ref="A11:K11"/>
    <mergeCell ref="M12:N12"/>
    <mergeCell ref="A12:B12"/>
    <mergeCell ref="D12:E12"/>
    <mergeCell ref="G12:H12"/>
    <mergeCell ref="J12:K12"/>
  </mergeCells>
  <printOptions/>
  <pageMargins left="0.5511811023622047" right="0" top="0" bottom="0" header="0" footer="0"/>
  <pageSetup fitToHeight="8" horizontalDpi="600" verticalDpi="600" orientation="landscape" paperSize="9" scale="40" r:id="rId1"/>
  <rowBreaks count="7" manualBreakCount="7">
    <brk id="46" max="16" man="1"/>
    <brk id="95" max="255" man="1"/>
    <brk id="136" max="255" man="1"/>
    <brk id="169" max="16" man="1"/>
    <brk id="202" max="255" man="1"/>
    <brk id="280" max="16" man="1"/>
    <brk id="328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Admin</cp:lastModifiedBy>
  <cp:lastPrinted>2020-11-27T07:39:59Z</cp:lastPrinted>
  <dcterms:created xsi:type="dcterms:W3CDTF">2018-08-27T10:46:38Z</dcterms:created>
  <dcterms:modified xsi:type="dcterms:W3CDTF">2020-12-07T18:43:13Z</dcterms:modified>
  <cp:category/>
  <cp:version/>
  <cp:contentType/>
  <cp:contentStatus/>
</cp:coreProperties>
</file>