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15" tabRatio="913" activeTab="0"/>
  </bookViews>
  <sheets>
    <sheet name="загальн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<sst xmlns="http://schemas.openxmlformats.org/spreadsheetml/2006/main" count="49" uniqueCount="35">
  <si>
    <t>Джерела фінансування</t>
  </si>
  <si>
    <t>Всього:</t>
  </si>
  <si>
    <t>№ п/п</t>
  </si>
  <si>
    <t>У тому числі за роками</t>
  </si>
  <si>
    <t xml:space="preserve">Основні завдання Програми </t>
  </si>
  <si>
    <t>комунального господарства міста Чернігова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</si>
  <si>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</si>
  <si>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</si>
  <si>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</si>
  <si>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</si>
  <si>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</si>
  <si>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</si>
  <si>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функціонування мереж зовнішнього освітлення</t>
  </si>
  <si>
    <t>Забезпечення санітарної  очистки території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</si>
  <si>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</si>
  <si>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тис.грн</t>
  </si>
  <si>
    <t>Забезпечення благоустрою кладовищ, діяльності спецслужби та поховання безрідних</t>
  </si>
  <si>
    <t xml:space="preserve">Забезпечення відновлення дитячих та спортивних майданчиків </t>
  </si>
  <si>
    <t xml:space="preserve">Забезпечення поводження з твердими побутовими відходами  </t>
  </si>
  <si>
    <t>Збереження та утримання на належному рівні зелених зон</t>
  </si>
  <si>
    <t>Державний бюджет</t>
  </si>
  <si>
    <t>2021 рік</t>
  </si>
  <si>
    <t>2023 рік</t>
  </si>
  <si>
    <t>2024 рік</t>
  </si>
  <si>
    <t>2025 рік</t>
  </si>
  <si>
    <t>2022 рік</t>
  </si>
  <si>
    <t>Загальні витрати</t>
  </si>
  <si>
    <t xml:space="preserve">Забезпечення проведення будівництва та реконструкції мереж водопостачання та водовідведення  </t>
  </si>
  <si>
    <t xml:space="preserve">Капітальний ремонт,  утримання та ефективна експлуатація об'єктів житлового господарства </t>
  </si>
  <si>
    <t xml:space="preserve">Ресурсне забезпечення виконання Комплексної цільової  Програми розвитку житлово-комунального господарства міста Чернігова                                                              </t>
  </si>
  <si>
    <t>на 2021 - 2025 роки</t>
  </si>
  <si>
    <t>програми   розвитку житлово-</t>
  </si>
  <si>
    <t>до Комплексної цільової</t>
  </si>
  <si>
    <t>Додаток 1</t>
  </si>
  <si>
    <t>Бюджет Чернігівської міської територіальної громади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</si>
</sst>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00"/>
    <numFmt numFmtId="215" formatCode="0.00000"/>
    <numFmt numFmtId="216" formatCode="#,##0_р_.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"/>
    <numFmt numFmtId="222" formatCode="#,##0.00;[Red]\-#,##0.00"/>
    <numFmt numFmtId="223" formatCode="[$-FC19]d\ mmmm\ yyyy\ &quot;г.&quot;"/>
    <numFmt numFmtId="224" formatCode="#,##0.0"/>
    <numFmt numFmtId="225" formatCode="#,##0.000"/>
    <numFmt numFmtId="226" formatCode="#,##0.0000"/>
    <numFmt numFmtId="227" formatCode="#,##0.0000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24" fontId="0" fillId="0" borderId="0" xfId="0" applyNumberFormat="1" applyAlignment="1">
      <alignment/>
    </xf>
    <xf numFmtId="224" fontId="3" fillId="33" borderId="10" xfId="0" applyNumberFormat="1" applyFont="1" applyFill="1" applyBorder="1" applyAlignment="1">
      <alignment horizontal="center" vertical="center" wrapText="1"/>
    </xf>
    <xf numFmtId="224" fontId="2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224" fontId="9" fillId="0" borderId="0" xfId="0" applyNumberFormat="1" applyFont="1" applyAlignment="1">
      <alignment horizontal="center" vertical="center" wrapText="1"/>
    </xf>
    <xf numFmtId="224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224" fontId="9" fillId="0" borderId="0" xfId="0" applyNumberFormat="1" applyFont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&#1050;&#1086;&#1084;&#1087;&#1083;&#1077;&#1082;&#1089;&#1085;&#1086;%20&#1094;&#1110;&#1083;&#1100;&#1086;&#1074;&#1072;%20&#1087;&#1088;&#1086;&#1075;&#1088;&#1072;&#1084;&#1072;%20&#1085;&#1072;%202021-2025%20&#1088;&#1086;&#1082;&#1080;%20%20&#1076;&#1083;&#1103;%20&#1092;&#1110;&#1085;%20&#1091;&#1087;&#1088;&#1072;%20&#1074;&#1110;&#1076;%2013.10.2020.%20&#1087;&#1086;&#1089;&#1083;%20&#1074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ий  об"/>
      <sheetName val="загальна"/>
      <sheetName val="житло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  <sheetName val="ТПВ"/>
      <sheetName val="майданчики"/>
      <sheetName val="будівництво"/>
      <sheetName val="Лист1"/>
    </sheetNames>
    <sheetDataSet>
      <sheetData sheetId="4">
        <row r="16">
          <cell r="E16">
            <v>66189.70000000001</v>
          </cell>
          <cell r="F16">
            <v>70045.4389</v>
          </cell>
          <cell r="G16">
            <v>71149.1016117</v>
          </cell>
          <cell r="H16">
            <v>71498.92464712009</v>
          </cell>
          <cell r="I16">
            <v>72814.64360341745</v>
          </cell>
        </row>
      </sheetData>
      <sheetData sheetId="7">
        <row r="16">
          <cell r="E16">
            <v>9515.699999999999</v>
          </cell>
          <cell r="F16">
            <v>5746.9581</v>
          </cell>
          <cell r="G16">
            <v>6051.6068792999995</v>
          </cell>
          <cell r="H16">
            <v>6974.4552762998</v>
          </cell>
          <cell r="I16">
            <v>7344.101405943688</v>
          </cell>
        </row>
      </sheetData>
      <sheetData sheetId="8">
        <row r="23">
          <cell r="E23">
            <v>37313.5</v>
          </cell>
          <cell r="F23">
            <v>39750.2786</v>
          </cell>
          <cell r="G23">
            <v>42679.61881579999</v>
          </cell>
          <cell r="H23">
            <v>44666.223613037386</v>
          </cell>
          <cell r="I23">
            <v>46768.28270452838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12" zoomScaleNormal="112" zoomScalePageLayoutView="0" workbookViewId="0" topLeftCell="A22">
      <selection activeCell="B11" sqref="B11"/>
    </sheetView>
  </sheetViews>
  <sheetFormatPr defaultColWidth="9.140625" defaultRowHeight="12.75"/>
  <cols>
    <col min="1" max="1" width="5.421875" style="0" customWidth="1"/>
    <col min="2" max="2" width="74.140625" style="0" customWidth="1"/>
    <col min="3" max="3" width="15.7109375" style="0" customWidth="1"/>
    <col min="4" max="4" width="15.28125" style="0" customWidth="1"/>
    <col min="5" max="8" width="14.28125" style="0" customWidth="1"/>
    <col min="9" max="9" width="13.8515625" style="0" customWidth="1"/>
    <col min="11" max="11" width="10.7109375" style="0" bestFit="1" customWidth="1"/>
  </cols>
  <sheetData>
    <row r="1" spans="1:9" ht="15.75">
      <c r="A1" s="1"/>
      <c r="B1" s="1"/>
      <c r="C1" s="1"/>
      <c r="D1" s="1"/>
      <c r="F1" s="31" t="s">
        <v>33</v>
      </c>
      <c r="G1" s="31"/>
      <c r="H1" s="31"/>
      <c r="I1" s="31"/>
    </row>
    <row r="2" spans="1:11" ht="15.75" customHeight="1">
      <c r="A2" s="1"/>
      <c r="B2" s="1"/>
      <c r="C2" s="1"/>
      <c r="D2" s="1"/>
      <c r="F2" s="35" t="s">
        <v>32</v>
      </c>
      <c r="G2" s="35"/>
      <c r="H2" s="35"/>
      <c r="I2" s="35"/>
      <c r="J2" s="9"/>
      <c r="K2" s="9"/>
    </row>
    <row r="3" spans="1:9" ht="15.75">
      <c r="A3" s="1"/>
      <c r="B3" s="1"/>
      <c r="C3" s="1"/>
      <c r="D3" s="1"/>
      <c r="F3" s="31" t="s">
        <v>31</v>
      </c>
      <c r="G3" s="31"/>
      <c r="H3" s="31"/>
      <c r="I3" s="31"/>
    </row>
    <row r="4" spans="1:9" ht="18.75">
      <c r="A4" s="1"/>
      <c r="B4" s="20"/>
      <c r="C4" s="1"/>
      <c r="D4" s="1"/>
      <c r="F4" s="32" t="s">
        <v>5</v>
      </c>
      <c r="G4" s="32"/>
      <c r="H4" s="32"/>
      <c r="I4" s="32"/>
    </row>
    <row r="5" spans="1:9" ht="18.75" customHeight="1">
      <c r="A5" s="1"/>
      <c r="B5" s="1"/>
      <c r="C5" s="1"/>
      <c r="D5" s="1"/>
      <c r="F5" s="31" t="s">
        <v>30</v>
      </c>
      <c r="G5" s="31"/>
      <c r="H5" s="31"/>
      <c r="I5" s="31"/>
    </row>
    <row r="6" spans="1:9" ht="30" customHeight="1">
      <c r="A6" s="33" t="s">
        <v>29</v>
      </c>
      <c r="B6" s="33"/>
      <c r="C6" s="33"/>
      <c r="D6" s="33"/>
      <c r="E6" s="33"/>
      <c r="F6" s="33"/>
      <c r="G6" s="33"/>
      <c r="H6" s="33"/>
      <c r="I6" s="33"/>
    </row>
    <row r="7" spans="1:9" ht="17.25" customHeight="1">
      <c r="A7" s="1"/>
      <c r="B7" s="1"/>
      <c r="C7" s="1"/>
      <c r="D7" s="1"/>
      <c r="E7" s="1"/>
      <c r="F7" s="1"/>
      <c r="G7" s="1"/>
      <c r="H7" s="1"/>
      <c r="I7" s="2" t="s">
        <v>15</v>
      </c>
    </row>
    <row r="8" spans="1:9" ht="19.5" customHeight="1">
      <c r="A8" s="28" t="s">
        <v>2</v>
      </c>
      <c r="B8" s="28" t="s">
        <v>4</v>
      </c>
      <c r="C8" s="28" t="s">
        <v>0</v>
      </c>
      <c r="D8" s="28" t="s">
        <v>26</v>
      </c>
      <c r="E8" s="28" t="s">
        <v>3</v>
      </c>
      <c r="F8" s="28"/>
      <c r="G8" s="28"/>
      <c r="H8" s="28"/>
      <c r="I8" s="28"/>
    </row>
    <row r="9" spans="1:9" ht="8.25" customHeight="1">
      <c r="A9" s="28"/>
      <c r="B9" s="28"/>
      <c r="C9" s="28"/>
      <c r="D9" s="28"/>
      <c r="E9" s="28" t="s">
        <v>21</v>
      </c>
      <c r="F9" s="28" t="s">
        <v>25</v>
      </c>
      <c r="G9" s="28" t="s">
        <v>22</v>
      </c>
      <c r="H9" s="28" t="s">
        <v>23</v>
      </c>
      <c r="I9" s="28" t="s">
        <v>24</v>
      </c>
    </row>
    <row r="10" spans="1:9" ht="12" customHeight="1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83.25" customHeight="1">
      <c r="A11" s="25">
        <v>1</v>
      </c>
      <c r="B11" s="22" t="s">
        <v>28</v>
      </c>
      <c r="C11" s="24" t="s">
        <v>34</v>
      </c>
      <c r="D11" s="15">
        <f aca="true" t="shared" si="0" ref="D11:D27">E11+F11+G11+H11+I11</f>
        <v>47978.6</v>
      </c>
      <c r="E11" s="15">
        <f>8631</f>
        <v>8631</v>
      </c>
      <c r="F11" s="15">
        <f>9088.5</f>
        <v>9088.5</v>
      </c>
      <c r="G11" s="15">
        <f>9570.2</f>
        <v>9570.2</v>
      </c>
      <c r="H11" s="15">
        <f>10077.4</f>
        <v>10077.4</v>
      </c>
      <c r="I11" s="15">
        <f>10611.5</f>
        <v>10611.5</v>
      </c>
    </row>
    <row r="12" spans="1:11" ht="82.5" customHeight="1">
      <c r="A12" s="8">
        <v>2</v>
      </c>
      <c r="B12" s="21" t="s">
        <v>14</v>
      </c>
      <c r="C12" s="24" t="s">
        <v>34</v>
      </c>
      <c r="D12" s="15">
        <f>E12+F12+G12+H12+I12</f>
        <v>5053156.1</v>
      </c>
      <c r="E12" s="15">
        <v>1068065.6</v>
      </c>
      <c r="F12" s="15">
        <v>1023421.9</v>
      </c>
      <c r="G12" s="15">
        <f>1060821.2</f>
        <v>1060821.2</v>
      </c>
      <c r="H12" s="15">
        <f>948757.9</f>
        <v>948757.9</v>
      </c>
      <c r="I12" s="15">
        <f>952089.5</f>
        <v>952089.5</v>
      </c>
      <c r="K12" s="3"/>
    </row>
    <row r="13" spans="1:9" ht="81" customHeight="1">
      <c r="A13" s="8">
        <f>A12+1</f>
        <v>3</v>
      </c>
      <c r="B13" s="21" t="s">
        <v>12</v>
      </c>
      <c r="C13" s="24" t="s">
        <v>34</v>
      </c>
      <c r="D13" s="15">
        <f>E13+F13+G13+H13+I13-0.08</f>
        <v>351697.72876223753</v>
      </c>
      <c r="E13" s="15">
        <f>'[1]світло'!E16</f>
        <v>66189.70000000001</v>
      </c>
      <c r="F13" s="15">
        <f>'[1]світло'!F16</f>
        <v>70045.4389</v>
      </c>
      <c r="G13" s="15">
        <f>'[1]світло'!G16</f>
        <v>71149.1016117</v>
      </c>
      <c r="H13" s="15">
        <f>'[1]світло'!H16</f>
        <v>71498.92464712009</v>
      </c>
      <c r="I13" s="15">
        <f>'[1]світло'!I16</f>
        <v>72814.64360341745</v>
      </c>
    </row>
    <row r="14" spans="1:9" ht="81" customHeight="1">
      <c r="A14" s="8">
        <f aca="true" t="shared" si="1" ref="A14:A22">A13+1</f>
        <v>4</v>
      </c>
      <c r="B14" s="21" t="s">
        <v>19</v>
      </c>
      <c r="C14" s="24" t="s">
        <v>34</v>
      </c>
      <c r="D14" s="15">
        <f t="shared" si="0"/>
        <v>357395.9</v>
      </c>
      <c r="E14" s="15">
        <f>64293.2</f>
        <v>64293.2</v>
      </c>
      <c r="F14" s="15">
        <f>67700.7</f>
        <v>67700.7</v>
      </c>
      <c r="G14" s="15">
        <f>71288.9</f>
        <v>71288.9</v>
      </c>
      <c r="H14" s="15">
        <f>75067.2</f>
        <v>75067.2</v>
      </c>
      <c r="I14" s="15">
        <f>79045.9</f>
        <v>79045.9</v>
      </c>
    </row>
    <row r="15" spans="1:9" ht="84.75" customHeight="1">
      <c r="A15" s="8">
        <f t="shared" si="1"/>
        <v>5</v>
      </c>
      <c r="B15" s="21" t="s">
        <v>13</v>
      </c>
      <c r="C15" s="24" t="s">
        <v>34</v>
      </c>
      <c r="D15" s="15">
        <f t="shared" si="0"/>
        <v>129075.4</v>
      </c>
      <c r="E15" s="15">
        <f>46357.8</f>
        <v>46357.8</v>
      </c>
      <c r="F15" s="15">
        <f>31519.2</f>
        <v>31519.2</v>
      </c>
      <c r="G15" s="15">
        <f>27644.2</f>
        <v>27644.2</v>
      </c>
      <c r="H15" s="15">
        <f>20403.6</f>
        <v>20403.6</v>
      </c>
      <c r="I15" s="15">
        <f>3150.6</f>
        <v>3150.6</v>
      </c>
    </row>
    <row r="16" spans="1:9" ht="80.25" customHeight="1">
      <c r="A16" s="8">
        <f t="shared" si="1"/>
        <v>6</v>
      </c>
      <c r="B16" s="21" t="s">
        <v>8</v>
      </c>
      <c r="C16" s="24" t="s">
        <v>34</v>
      </c>
      <c r="D16" s="15">
        <f>E16+F16+G16+H16+I16+0.05</f>
        <v>35632.87166154349</v>
      </c>
      <c r="E16" s="15">
        <f>'[1]тварини'!E16</f>
        <v>9515.699999999999</v>
      </c>
      <c r="F16" s="15">
        <f>'[1]тварини'!F16</f>
        <v>5746.9581</v>
      </c>
      <c r="G16" s="15">
        <f>'[1]тварини'!G16</f>
        <v>6051.6068792999995</v>
      </c>
      <c r="H16" s="15">
        <f>'[1]тварини'!H16</f>
        <v>6974.4552762998</v>
      </c>
      <c r="I16" s="15">
        <f>'[1]тварини'!I16</f>
        <v>7344.101405943688</v>
      </c>
    </row>
    <row r="17" spans="1:9" ht="83.25" customHeight="1">
      <c r="A17" s="8">
        <f t="shared" si="1"/>
        <v>7</v>
      </c>
      <c r="B17" s="21" t="s">
        <v>16</v>
      </c>
      <c r="C17" s="24" t="s">
        <v>34</v>
      </c>
      <c r="D17" s="15">
        <f>E17+F17+G17+H17+I17-0.05</f>
        <v>211177.85373336577</v>
      </c>
      <c r="E17" s="15">
        <f>'[1]спецкомбінат'!E23</f>
        <v>37313.5</v>
      </c>
      <c r="F17" s="15">
        <f>'[1]спецкомбінат'!F23</f>
        <v>39750.2786</v>
      </c>
      <c r="G17" s="15">
        <f>'[1]спецкомбінат'!G23</f>
        <v>42679.61881579999</v>
      </c>
      <c r="H17" s="15">
        <f>'[1]спецкомбінат'!H23</f>
        <v>44666.223613037386</v>
      </c>
      <c r="I17" s="15">
        <f>'[1]спецкомбінат'!I23</f>
        <v>46768.28270452838</v>
      </c>
    </row>
    <row r="18" spans="1:9" ht="78.75" customHeight="1">
      <c r="A18" s="8">
        <f t="shared" si="1"/>
        <v>8</v>
      </c>
      <c r="B18" s="21" t="s">
        <v>6</v>
      </c>
      <c r="C18" s="24" t="s">
        <v>34</v>
      </c>
      <c r="D18" s="15">
        <f t="shared" si="0"/>
        <v>70756.6</v>
      </c>
      <c r="E18" s="15">
        <f>13432.4</f>
        <v>13432.4</v>
      </c>
      <c r="F18" s="15">
        <f>13773.4</f>
        <v>13773.4</v>
      </c>
      <c r="G18" s="15">
        <f>14132.2</f>
        <v>14132.2</v>
      </c>
      <c r="H18" s="15">
        <f>14510.3</f>
        <v>14510.3</v>
      </c>
      <c r="I18" s="15">
        <f>14908.3</f>
        <v>14908.3</v>
      </c>
    </row>
    <row r="19" spans="1:9" ht="80.25" customHeight="1">
      <c r="A19" s="8">
        <f t="shared" si="1"/>
        <v>9</v>
      </c>
      <c r="B19" s="21" t="s">
        <v>11</v>
      </c>
      <c r="C19" s="24" t="s">
        <v>34</v>
      </c>
      <c r="D19" s="15">
        <f t="shared" si="0"/>
        <v>2054.5</v>
      </c>
      <c r="E19" s="15">
        <f>369.6</f>
        <v>369.6</v>
      </c>
      <c r="F19" s="15">
        <f>389.2</f>
        <v>389.2</v>
      </c>
      <c r="G19" s="15">
        <f>409.8</f>
        <v>409.8</v>
      </c>
      <c r="H19" s="15">
        <f>431.5</f>
        <v>431.5</v>
      </c>
      <c r="I19" s="15">
        <f>454.4</f>
        <v>454.4</v>
      </c>
    </row>
    <row r="20" spans="1:9" ht="88.5" customHeight="1">
      <c r="A20" s="8">
        <f t="shared" si="1"/>
        <v>10</v>
      </c>
      <c r="B20" s="21" t="s">
        <v>7</v>
      </c>
      <c r="C20" s="24" t="s">
        <v>34</v>
      </c>
      <c r="D20" s="15">
        <f t="shared" si="0"/>
        <v>714323</v>
      </c>
      <c r="E20" s="15">
        <f>173996.7</f>
        <v>173996.7</v>
      </c>
      <c r="F20" s="15">
        <f>110159.9</f>
        <v>110159.9</v>
      </c>
      <c r="G20" s="15">
        <f>141119.4</f>
        <v>141119.4</v>
      </c>
      <c r="H20" s="15">
        <f>137978.1</f>
        <v>137978.1</v>
      </c>
      <c r="I20" s="15">
        <f>151068.9</f>
        <v>151068.9</v>
      </c>
    </row>
    <row r="21" spans="1:9" ht="84.75" customHeight="1">
      <c r="A21" s="8">
        <f t="shared" si="1"/>
        <v>11</v>
      </c>
      <c r="B21" s="21" t="s">
        <v>9</v>
      </c>
      <c r="C21" s="24" t="s">
        <v>34</v>
      </c>
      <c r="D21" s="15">
        <f t="shared" si="0"/>
        <v>15892.3</v>
      </c>
      <c r="E21" s="15">
        <f>3060</f>
        <v>3060</v>
      </c>
      <c r="F21" s="15">
        <f>3116.2</f>
        <v>3116.2</v>
      </c>
      <c r="G21" s="15">
        <f>3175.3</f>
        <v>3175.3</v>
      </c>
      <c r="H21" s="15">
        <f>3237.6</f>
        <v>3237.6</v>
      </c>
      <c r="I21" s="15">
        <f>3303.2</f>
        <v>3303.2</v>
      </c>
    </row>
    <row r="22" spans="1:11" ht="78" customHeight="1">
      <c r="A22" s="8">
        <f t="shared" si="1"/>
        <v>12</v>
      </c>
      <c r="B22" s="21" t="s">
        <v>10</v>
      </c>
      <c r="C22" s="24" t="s">
        <v>34</v>
      </c>
      <c r="D22" s="15">
        <f t="shared" si="0"/>
        <v>225907.3</v>
      </c>
      <c r="E22" s="15">
        <f>110501.1+8500</f>
        <v>119001.1</v>
      </c>
      <c r="F22" s="15">
        <f>68499.9-8500</f>
        <v>59999.899999999994</v>
      </c>
      <c r="G22" s="15">
        <f>39646.9</f>
        <v>39646.9</v>
      </c>
      <c r="H22" s="15">
        <f>7259.4</f>
        <v>7259.4</v>
      </c>
      <c r="I22" s="15">
        <f>0</f>
        <v>0</v>
      </c>
      <c r="K22" s="11"/>
    </row>
    <row r="23" spans="1:11" ht="81.75" customHeight="1">
      <c r="A23" s="29">
        <v>13</v>
      </c>
      <c r="B23" s="30" t="s">
        <v>18</v>
      </c>
      <c r="C23" s="24" t="s">
        <v>34</v>
      </c>
      <c r="D23" s="15">
        <f t="shared" si="0"/>
        <v>17864.3</v>
      </c>
      <c r="E23" s="15">
        <v>9104.3</v>
      </c>
      <c r="F23" s="15">
        <f>8760</f>
        <v>8760</v>
      </c>
      <c r="G23" s="15">
        <f>0</f>
        <v>0</v>
      </c>
      <c r="H23" s="15">
        <f>0</f>
        <v>0</v>
      </c>
      <c r="I23" s="15">
        <f>0</f>
        <v>0</v>
      </c>
      <c r="K23" s="11"/>
    </row>
    <row r="24" spans="1:11" ht="31.5" customHeight="1">
      <c r="A24" s="29"/>
      <c r="B24" s="30"/>
      <c r="C24" s="24" t="s">
        <v>20</v>
      </c>
      <c r="D24" s="15">
        <f t="shared" si="0"/>
        <v>20440</v>
      </c>
      <c r="E24" s="15">
        <v>0</v>
      </c>
      <c r="F24" s="15">
        <f>20440</f>
        <v>20440</v>
      </c>
      <c r="G24" s="15">
        <v>0</v>
      </c>
      <c r="H24" s="15">
        <v>0</v>
      </c>
      <c r="I24" s="15">
        <v>0</v>
      </c>
      <c r="K24" s="11"/>
    </row>
    <row r="25" spans="1:11" ht="79.5" customHeight="1">
      <c r="A25" s="8">
        <v>14</v>
      </c>
      <c r="B25" s="21" t="s">
        <v>17</v>
      </c>
      <c r="C25" s="24" t="s">
        <v>34</v>
      </c>
      <c r="D25" s="15">
        <f t="shared" si="0"/>
        <v>19921.8</v>
      </c>
      <c r="E25" s="15">
        <f>5434.5</f>
        <v>5434.5</v>
      </c>
      <c r="F25" s="15">
        <f>5722.5</f>
        <v>5722.5</v>
      </c>
      <c r="G25" s="15">
        <f>2772.1</f>
        <v>2772.1</v>
      </c>
      <c r="H25" s="15">
        <f>2919</f>
        <v>2919</v>
      </c>
      <c r="I25" s="15">
        <f>3073.7</f>
        <v>3073.7</v>
      </c>
      <c r="K25" s="11"/>
    </row>
    <row r="26" spans="1:11" ht="82.5" customHeight="1">
      <c r="A26" s="8">
        <v>15</v>
      </c>
      <c r="B26" s="21" t="s">
        <v>27</v>
      </c>
      <c r="C26" s="24" t="s">
        <v>34</v>
      </c>
      <c r="D26" s="15">
        <f t="shared" si="0"/>
        <v>533127</v>
      </c>
      <c r="E26" s="15">
        <f>98489.8</f>
        <v>98489.8</v>
      </c>
      <c r="F26" s="15">
        <f>146387.2</f>
        <v>146387.2</v>
      </c>
      <c r="G26" s="15">
        <f>150450</f>
        <v>150450</v>
      </c>
      <c r="H26" s="15">
        <f>62050</f>
        <v>62050</v>
      </c>
      <c r="I26" s="15">
        <f>75750</f>
        <v>75750</v>
      </c>
      <c r="K26" s="11"/>
    </row>
    <row r="27" spans="1:11" ht="24.75" customHeight="1">
      <c r="A27" s="27" t="s">
        <v>1</v>
      </c>
      <c r="B27" s="27"/>
      <c r="C27" s="10"/>
      <c r="D27" s="14">
        <f t="shared" si="0"/>
        <v>7806401.3341571465</v>
      </c>
      <c r="E27" s="14">
        <f>SUM(E11:E26)</f>
        <v>1723254.9000000001</v>
      </c>
      <c r="F27" s="14">
        <f>SUM(F11:F26)</f>
        <v>1616021.2755999996</v>
      </c>
      <c r="G27" s="14">
        <f>SUM(G11:G26)</f>
        <v>1640910.5273067995</v>
      </c>
      <c r="H27" s="14">
        <f>SUM(H11:H26)</f>
        <v>1405831.6035364575</v>
      </c>
      <c r="I27" s="14">
        <f>SUM(I11:I26)</f>
        <v>1420383.0277138895</v>
      </c>
      <c r="J27" s="12"/>
      <c r="K27" s="12"/>
    </row>
    <row r="28" spans="1:11" ht="24.75" customHeight="1">
      <c r="A28" s="37"/>
      <c r="B28" s="37"/>
      <c r="C28" s="37"/>
      <c r="D28" s="37"/>
      <c r="E28" s="37"/>
      <c r="F28" s="37"/>
      <c r="G28" s="37"/>
      <c r="H28" s="37"/>
      <c r="I28" s="37"/>
      <c r="J28" s="18"/>
      <c r="K28" s="18"/>
    </row>
    <row r="29" spans="1:10" ht="22.5" customHeight="1" hidden="1">
      <c r="A29" s="26"/>
      <c r="B29" s="26"/>
      <c r="C29" s="16"/>
      <c r="D29" s="17"/>
      <c r="E29" s="17"/>
      <c r="F29" s="36"/>
      <c r="G29" s="36"/>
      <c r="H29" s="17"/>
      <c r="I29" s="17"/>
      <c r="J29" s="4"/>
    </row>
    <row r="30" spans="1:9" ht="39" customHeight="1">
      <c r="A30" s="23"/>
      <c r="B30" s="23"/>
      <c r="C30" s="19"/>
      <c r="D30" s="19"/>
      <c r="E30" s="34"/>
      <c r="F30" s="34"/>
      <c r="G30" s="34"/>
      <c r="H30" s="34"/>
      <c r="I30" s="34"/>
    </row>
    <row r="31" spans="1:4" ht="12.75">
      <c r="A31" s="6"/>
      <c r="B31" s="7"/>
      <c r="C31" s="7"/>
      <c r="D31" s="13"/>
    </row>
    <row r="32" spans="1:9" ht="12.75">
      <c r="A32" s="6"/>
      <c r="B32" s="6"/>
      <c r="C32" s="6"/>
      <c r="D32" s="3"/>
      <c r="E32" s="3"/>
      <c r="F32" s="3"/>
      <c r="G32" s="3"/>
      <c r="H32" s="3"/>
      <c r="I32" s="3"/>
    </row>
    <row r="33" spans="1:9" ht="12.75">
      <c r="A33" s="6"/>
      <c r="B33" s="6"/>
      <c r="C33" s="6"/>
      <c r="D33" s="3"/>
      <c r="E33" s="3"/>
      <c r="F33" s="3"/>
      <c r="G33" s="3"/>
      <c r="H33" s="3"/>
      <c r="I33" s="3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9" ht="12.75">
      <c r="A37" s="6"/>
      <c r="B37" s="6"/>
      <c r="C37" s="6"/>
      <c r="D37" s="5"/>
      <c r="E37" s="5"/>
      <c r="F37" s="5"/>
      <c r="G37" s="5"/>
      <c r="H37" s="5"/>
      <c r="I37" s="5"/>
    </row>
    <row r="38" spans="1:6" ht="12.75">
      <c r="A38" s="6"/>
      <c r="B38" s="6"/>
      <c r="C38" s="6"/>
      <c r="D38" s="5"/>
      <c r="E38" s="5"/>
      <c r="F38" s="5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ht="12.75">
      <c r="A70" s="6"/>
    </row>
  </sheetData>
  <sheetProtection/>
  <mergeCells count="24">
    <mergeCell ref="G30:I30"/>
    <mergeCell ref="E9:E10"/>
    <mergeCell ref="F2:I2"/>
    <mergeCell ref="H9:H10"/>
    <mergeCell ref="E30:F30"/>
    <mergeCell ref="F29:G29"/>
    <mergeCell ref="G9:G10"/>
    <mergeCell ref="E8:I8"/>
    <mergeCell ref="A28:I28"/>
    <mergeCell ref="F9:F10"/>
    <mergeCell ref="B23:B24"/>
    <mergeCell ref="F1:I1"/>
    <mergeCell ref="F3:I3"/>
    <mergeCell ref="F4:I4"/>
    <mergeCell ref="F5:I5"/>
    <mergeCell ref="A6:I6"/>
    <mergeCell ref="B8:B10"/>
    <mergeCell ref="A29:B29"/>
    <mergeCell ref="A27:B27"/>
    <mergeCell ref="A8:A10"/>
    <mergeCell ref="A23:A24"/>
    <mergeCell ref="I9:I10"/>
    <mergeCell ref="C8:C10"/>
    <mergeCell ref="D8:D10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2021-02-26T07:42:49Z</cp:lastPrinted>
  <dcterms:created xsi:type="dcterms:W3CDTF">1996-10-08T23:32:33Z</dcterms:created>
  <dcterms:modified xsi:type="dcterms:W3CDTF">2021-02-26T07:42:53Z</dcterms:modified>
  <cp:category/>
  <cp:version/>
  <cp:contentType/>
  <cp:contentStatus/>
</cp:coreProperties>
</file>